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6435" windowWidth="20730" windowHeight="3255" tabRatio="782" activeTab="4"/>
  </bookViews>
  <sheets>
    <sheet name="návod" sheetId="5" r:id="rId1"/>
    <sheet name="1. Index" sheetId="3" r:id="rId2"/>
    <sheet name="2. Kategorie" sheetId="2" r:id="rId3"/>
    <sheet name="3. REGISTRACE" sheetId="1" r:id="rId4"/>
    <sheet name="Mladší přípr" sheetId="8" r:id="rId5"/>
    <sheet name="Přípravka" sheetId="12" r:id="rId6"/>
    <sheet name="Nejmladší Ž" sheetId="9" r:id="rId7"/>
    <sheet name="Mladší Ž" sheetId="6" r:id="rId8"/>
    <sheet name="Starší Ž" sheetId="13" r:id="rId9"/>
    <sheet name="Mladší D" sheetId="14" r:id="rId10"/>
    <sheet name="Starší D" sheetId="15" r:id="rId11"/>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9">'Mladší D'!$B:$I</definedName>
    <definedName name="_xlnm.Print_Area" localSheetId="4">'Mladší přípr'!$B:$I</definedName>
    <definedName name="_xlnm.Print_Area" localSheetId="7">'Mladší Ž'!$B:$I</definedName>
    <definedName name="_xlnm.Print_Area" localSheetId="0">návod!$B:$C</definedName>
    <definedName name="_xlnm.Print_Area" localSheetId="6">'Nejmladší Ž'!$B:$I</definedName>
    <definedName name="_xlnm.Print_Area" localSheetId="5">Přípravka!$B:$I</definedName>
    <definedName name="_xlnm.Print_Area" localSheetId="10">'Starší D'!$B:$I</definedName>
    <definedName name="_xlnm.Print_Area" localSheetId="8">'Starší Ž'!$B:$I</definedName>
  </definedNames>
  <calcPr calcId="125725"/>
</workbook>
</file>

<file path=xl/calcChain.xml><?xml version="1.0" encoding="utf-8"?>
<calcChain xmlns="http://schemas.openxmlformats.org/spreadsheetml/2006/main">
  <c r="H40" i="15"/>
  <c r="H41"/>
  <c r="H42"/>
  <c r="H43"/>
  <c r="H44"/>
  <c r="H45"/>
  <c r="H46"/>
  <c r="H47"/>
  <c r="H48"/>
  <c r="H49"/>
  <c r="H50"/>
  <c r="H51"/>
  <c r="H52"/>
  <c r="H53"/>
  <c r="H54"/>
  <c r="H55"/>
  <c r="H56"/>
  <c r="H57"/>
  <c r="H58"/>
  <c r="H59"/>
  <c r="H60"/>
  <c r="H61"/>
  <c r="H62"/>
  <c r="H63"/>
  <c r="H64"/>
  <c r="H9"/>
  <c r="H10"/>
  <c r="H11"/>
  <c r="H12"/>
  <c r="H13"/>
  <c r="H14"/>
  <c r="H15"/>
  <c r="H16"/>
  <c r="H17"/>
  <c r="H18"/>
  <c r="H19"/>
  <c r="H20"/>
  <c r="H21"/>
  <c r="H22"/>
  <c r="H23"/>
  <c r="H24"/>
  <c r="H25"/>
  <c r="H26"/>
  <c r="H27"/>
  <c r="H28"/>
  <c r="H29"/>
  <c r="H30"/>
  <c r="H31"/>
  <c r="H32"/>
  <c r="H33"/>
  <c r="H40" i="14"/>
  <c r="H41"/>
  <c r="H42"/>
  <c r="H43"/>
  <c r="H44"/>
  <c r="H45"/>
  <c r="H46"/>
  <c r="H47"/>
  <c r="H48"/>
  <c r="H49"/>
  <c r="H50"/>
  <c r="H51"/>
  <c r="H52"/>
  <c r="H53"/>
  <c r="H54"/>
  <c r="H55"/>
  <c r="H56"/>
  <c r="H57"/>
  <c r="H58"/>
  <c r="H59"/>
  <c r="H60"/>
  <c r="H61"/>
  <c r="H62"/>
  <c r="H63"/>
  <c r="H64"/>
  <c r="H9"/>
  <c r="H10"/>
  <c r="H11"/>
  <c r="H12"/>
  <c r="H13"/>
  <c r="H14"/>
  <c r="H15"/>
  <c r="H16"/>
  <c r="H17"/>
  <c r="H18"/>
  <c r="H19"/>
  <c r="H20"/>
  <c r="H21"/>
  <c r="H22"/>
  <c r="H23"/>
  <c r="H24"/>
  <c r="H25"/>
  <c r="H26"/>
  <c r="H27"/>
  <c r="H28"/>
  <c r="H29"/>
  <c r="H30"/>
  <c r="H31"/>
  <c r="H32"/>
  <c r="H33"/>
  <c r="M9"/>
  <c r="H40" i="13"/>
  <c r="H41"/>
  <c r="H42"/>
  <c r="H43"/>
  <c r="H44"/>
  <c r="H45"/>
  <c r="H46"/>
  <c r="H47"/>
  <c r="H48"/>
  <c r="H49"/>
  <c r="H50"/>
  <c r="H51"/>
  <c r="H52"/>
  <c r="H53"/>
  <c r="H54"/>
  <c r="H55"/>
  <c r="H56"/>
  <c r="H57"/>
  <c r="H58"/>
  <c r="H59"/>
  <c r="H60"/>
  <c r="H61"/>
  <c r="H62"/>
  <c r="H63"/>
  <c r="H64"/>
  <c r="M40"/>
  <c r="H9"/>
  <c r="H10"/>
  <c r="H11"/>
  <c r="H12"/>
  <c r="H13"/>
  <c r="H14"/>
  <c r="H15"/>
  <c r="H16"/>
  <c r="H17"/>
  <c r="H18"/>
  <c r="H19"/>
  <c r="H20"/>
  <c r="H21"/>
  <c r="H22"/>
  <c r="H23"/>
  <c r="H24"/>
  <c r="H25"/>
  <c r="H26"/>
  <c r="H27"/>
  <c r="H28"/>
  <c r="H29"/>
  <c r="H30"/>
  <c r="H31"/>
  <c r="H32"/>
  <c r="H33"/>
  <c r="H40" i="6"/>
  <c r="H41"/>
  <c r="H42"/>
  <c r="H43"/>
  <c r="H44"/>
  <c r="H45"/>
  <c r="H46"/>
  <c r="H47"/>
  <c r="H48"/>
  <c r="H49"/>
  <c r="H50"/>
  <c r="H51"/>
  <c r="H52"/>
  <c r="H53"/>
  <c r="H54"/>
  <c r="H55"/>
  <c r="H56"/>
  <c r="H57"/>
  <c r="H58"/>
  <c r="H59"/>
  <c r="H60"/>
  <c r="H61"/>
  <c r="H62"/>
  <c r="H63"/>
  <c r="H64"/>
  <c r="M40"/>
  <c r="H9"/>
  <c r="H10"/>
  <c r="H11"/>
  <c r="H12"/>
  <c r="H13"/>
  <c r="H14"/>
  <c r="H15"/>
  <c r="H16"/>
  <c r="H17"/>
  <c r="H18"/>
  <c r="H19"/>
  <c r="H20"/>
  <c r="H21"/>
  <c r="H22"/>
  <c r="H23"/>
  <c r="H24"/>
  <c r="H25"/>
  <c r="H26"/>
  <c r="H27"/>
  <c r="H28"/>
  <c r="H29"/>
  <c r="H30"/>
  <c r="H31"/>
  <c r="H32"/>
  <c r="H33"/>
  <c r="M12"/>
  <c r="H40" i="9"/>
  <c r="H41"/>
  <c r="H42"/>
  <c r="H43"/>
  <c r="H44"/>
  <c r="H45"/>
  <c r="H46"/>
  <c r="H47"/>
  <c r="H48"/>
  <c r="H49"/>
  <c r="H50"/>
  <c r="H51"/>
  <c r="H52"/>
  <c r="H53"/>
  <c r="H54"/>
  <c r="H55"/>
  <c r="H56"/>
  <c r="H57"/>
  <c r="H58"/>
  <c r="H59"/>
  <c r="H60"/>
  <c r="H61"/>
  <c r="H62"/>
  <c r="H63"/>
  <c r="H64"/>
  <c r="M43"/>
  <c r="H9"/>
  <c r="H10"/>
  <c r="H11"/>
  <c r="H12"/>
  <c r="H13"/>
  <c r="H14"/>
  <c r="H15"/>
  <c r="H16"/>
  <c r="H17"/>
  <c r="H18"/>
  <c r="H19"/>
  <c r="H20"/>
  <c r="H21"/>
  <c r="H22"/>
  <c r="H23"/>
  <c r="H24"/>
  <c r="H25"/>
  <c r="H26"/>
  <c r="H27"/>
  <c r="H28"/>
  <c r="H29"/>
  <c r="H30"/>
  <c r="H31"/>
  <c r="H32"/>
  <c r="H33"/>
  <c r="M12"/>
  <c r="H40" i="12"/>
  <c r="H41"/>
  <c r="H42"/>
  <c r="H43"/>
  <c r="H44"/>
  <c r="H45"/>
  <c r="H46"/>
  <c r="H47"/>
  <c r="H48"/>
  <c r="H49"/>
  <c r="H50"/>
  <c r="H51"/>
  <c r="H52"/>
  <c r="H53"/>
  <c r="H54"/>
  <c r="H55"/>
  <c r="H56"/>
  <c r="H57"/>
  <c r="H58"/>
  <c r="H59"/>
  <c r="H60"/>
  <c r="H61"/>
  <c r="H62"/>
  <c r="H63"/>
  <c r="H64"/>
  <c r="M40"/>
  <c r="H9"/>
  <c r="H10"/>
  <c r="H11"/>
  <c r="H12"/>
  <c r="H13"/>
  <c r="H14"/>
  <c r="H15"/>
  <c r="H16"/>
  <c r="H17"/>
  <c r="H18"/>
  <c r="H19"/>
  <c r="H20"/>
  <c r="H21"/>
  <c r="H22"/>
  <c r="H23"/>
  <c r="H24"/>
  <c r="H25"/>
  <c r="H26"/>
  <c r="H27"/>
  <c r="H28"/>
  <c r="H29"/>
  <c r="H30"/>
  <c r="H31"/>
  <c r="H32"/>
  <c r="H33"/>
  <c r="M11"/>
  <c r="H40" i="8"/>
  <c r="H41"/>
  <c r="H42"/>
  <c r="H43"/>
  <c r="H44"/>
  <c r="H45"/>
  <c r="H46"/>
  <c r="H47"/>
  <c r="H48"/>
  <c r="H49"/>
  <c r="H50"/>
  <c r="H51"/>
  <c r="H52"/>
  <c r="H53"/>
  <c r="H54"/>
  <c r="H55"/>
  <c r="H56"/>
  <c r="H57"/>
  <c r="H58"/>
  <c r="H59"/>
  <c r="H60"/>
  <c r="H61"/>
  <c r="H62"/>
  <c r="H63"/>
  <c r="H64"/>
  <c r="M43"/>
  <c r="H9"/>
  <c r="M12" s="1"/>
  <c r="H10"/>
  <c r="H11"/>
  <c r="H12"/>
  <c r="H13"/>
  <c r="H14"/>
  <c r="H15"/>
  <c r="H16"/>
  <c r="H17"/>
  <c r="H18"/>
  <c r="H19"/>
  <c r="H20"/>
  <c r="H21"/>
  <c r="H22"/>
  <c r="H23"/>
  <c r="H24"/>
  <c r="H25"/>
  <c r="H26"/>
  <c r="H27"/>
  <c r="H28"/>
  <c r="H29"/>
  <c r="H30"/>
  <c r="H31"/>
  <c r="H32"/>
  <c r="H33"/>
  <c r="M49"/>
  <c r="M50"/>
  <c r="M51"/>
  <c r="M52"/>
  <c r="M11"/>
  <c r="M15"/>
  <c r="M17"/>
  <c r="M18"/>
  <c r="M19"/>
  <c r="M20"/>
  <c r="M21"/>
  <c r="M45" i="12"/>
  <c r="M46"/>
  <c r="M47"/>
  <c r="M12"/>
  <c r="M13"/>
  <c r="M14"/>
  <c r="M15"/>
  <c r="M16"/>
  <c r="M17"/>
  <c r="M44" i="9"/>
  <c r="M45"/>
  <c r="M11"/>
  <c r="M14"/>
  <c r="M15"/>
  <c r="M16"/>
  <c r="M17"/>
  <c r="M18"/>
  <c r="M42" i="6"/>
  <c r="M43"/>
  <c r="M44"/>
  <c r="M45"/>
  <c r="M46"/>
  <c r="M47"/>
  <c r="M48"/>
  <c r="M49"/>
  <c r="M50"/>
  <c r="M13"/>
  <c r="M14"/>
  <c r="M15"/>
  <c r="M16"/>
  <c r="M42" i="13"/>
  <c r="M43"/>
  <c r="M44"/>
  <c r="M45"/>
  <c r="M46"/>
  <c r="M47"/>
  <c r="M48"/>
  <c r="M49"/>
  <c r="M50"/>
  <c r="M51"/>
  <c r="M52"/>
  <c r="M53"/>
  <c r="M54"/>
  <c r="M55"/>
  <c r="M56"/>
  <c r="M9"/>
  <c r="M10"/>
  <c r="M11"/>
  <c r="M12"/>
  <c r="M13"/>
  <c r="M14"/>
  <c r="M15"/>
  <c r="M16"/>
  <c r="M17"/>
  <c r="M18"/>
  <c r="M19"/>
  <c r="M20"/>
  <c r="M21"/>
  <c r="M40" i="14"/>
  <c r="M41"/>
  <c r="M42"/>
  <c r="M43"/>
  <c r="M44"/>
  <c r="M45"/>
  <c r="M46"/>
  <c r="M47"/>
  <c r="M48"/>
  <c r="M49"/>
  <c r="M11"/>
  <c r="M12"/>
  <c r="M13"/>
  <c r="M14"/>
  <c r="M15"/>
  <c r="M16"/>
  <c r="M17"/>
  <c r="M18"/>
  <c r="M19"/>
  <c r="M40" i="15"/>
  <c r="M41"/>
  <c r="M42"/>
  <c r="M43"/>
  <c r="M44"/>
  <c r="M45"/>
  <c r="M46"/>
  <c r="M47"/>
  <c r="M48"/>
  <c r="M49"/>
  <c r="M50"/>
  <c r="M9"/>
  <c r="M10"/>
  <c r="M11"/>
  <c r="M12"/>
  <c r="M13"/>
  <c r="M14"/>
  <c r="M15"/>
  <c r="M16"/>
  <c r="M64" i="14"/>
  <c r="M63"/>
  <c r="M62"/>
  <c r="M61"/>
  <c r="M60"/>
  <c r="M59"/>
  <c r="M58"/>
  <c r="M57"/>
  <c r="M56"/>
  <c r="M55"/>
  <c r="M54"/>
  <c r="M53"/>
  <c r="M52"/>
  <c r="M51"/>
  <c r="M50"/>
  <c r="M33"/>
  <c r="M32"/>
  <c r="M31"/>
  <c r="M30"/>
  <c r="M29"/>
  <c r="M28"/>
  <c r="M27"/>
  <c r="M26"/>
  <c r="M25"/>
  <c r="M24"/>
  <c r="M23"/>
  <c r="M22"/>
  <c r="M21"/>
  <c r="M20"/>
  <c r="B40" i="15"/>
  <c r="B9"/>
  <c r="B40" i="14"/>
  <c r="B9"/>
  <c r="B40" i="13"/>
  <c r="B9"/>
  <c r="B40" i="6"/>
  <c r="B9"/>
  <c r="B40" i="9"/>
  <c r="B9"/>
  <c r="B40" i="12"/>
  <c r="B9"/>
  <c r="B40" i="8"/>
  <c r="B9"/>
  <c r="M10" i="14" l="1"/>
  <c r="M41" i="13"/>
  <c r="M41" i="6"/>
  <c r="M42" i="9"/>
  <c r="M41"/>
  <c r="M40"/>
  <c r="M10"/>
  <c r="M13"/>
  <c r="M9"/>
  <c r="M43" i="12"/>
  <c r="M42"/>
  <c r="M41"/>
  <c r="M44"/>
  <c r="M10"/>
  <c r="M9"/>
  <c r="M14" i="8"/>
  <c r="M10"/>
  <c r="M13"/>
  <c r="M9"/>
  <c r="M16"/>
  <c r="M46"/>
  <c r="M42"/>
  <c r="M45"/>
  <c r="M41"/>
  <c r="M44"/>
  <c r="M40"/>
  <c r="M48"/>
  <c r="M47"/>
  <c r="M64" i="15"/>
  <c r="I64"/>
  <c r="G64"/>
  <c r="F64"/>
  <c r="E64"/>
  <c r="D64"/>
  <c r="M63"/>
  <c r="I63"/>
  <c r="G63"/>
  <c r="F63"/>
  <c r="E63"/>
  <c r="D63"/>
  <c r="M62"/>
  <c r="I62"/>
  <c r="G62"/>
  <c r="F62"/>
  <c r="E62"/>
  <c r="D62"/>
  <c r="M61"/>
  <c r="I61"/>
  <c r="G61"/>
  <c r="F61"/>
  <c r="E61"/>
  <c r="D61"/>
  <c r="M60"/>
  <c r="I60"/>
  <c r="G60"/>
  <c r="F60"/>
  <c r="E60"/>
  <c r="D60"/>
  <c r="M59"/>
  <c r="I59"/>
  <c r="G59"/>
  <c r="F59"/>
  <c r="E59"/>
  <c r="D59"/>
  <c r="M58"/>
  <c r="I58"/>
  <c r="G58"/>
  <c r="F58"/>
  <c r="E58"/>
  <c r="D58"/>
  <c r="M57"/>
  <c r="I57"/>
  <c r="G57"/>
  <c r="F57"/>
  <c r="E57"/>
  <c r="D57"/>
  <c r="M56"/>
  <c r="I56"/>
  <c r="G56"/>
  <c r="F56"/>
  <c r="E56"/>
  <c r="D56"/>
  <c r="M55"/>
  <c r="I55"/>
  <c r="G55"/>
  <c r="F55"/>
  <c r="E55"/>
  <c r="D55"/>
  <c r="M54"/>
  <c r="I54"/>
  <c r="G54"/>
  <c r="F54"/>
  <c r="E54"/>
  <c r="D54"/>
  <c r="M53"/>
  <c r="I53"/>
  <c r="G53"/>
  <c r="F53"/>
  <c r="E53"/>
  <c r="D53"/>
  <c r="M52"/>
  <c r="I52"/>
  <c r="G52"/>
  <c r="F52"/>
  <c r="E52"/>
  <c r="D52"/>
  <c r="M51"/>
  <c r="I51"/>
  <c r="G51"/>
  <c r="F51"/>
  <c r="E51"/>
  <c r="D51"/>
  <c r="I50"/>
  <c r="G50"/>
  <c r="F50"/>
  <c r="E50"/>
  <c r="D50"/>
  <c r="I49"/>
  <c r="G49"/>
  <c r="F49"/>
  <c r="E49"/>
  <c r="D49"/>
  <c r="I48"/>
  <c r="G48"/>
  <c r="F48"/>
  <c r="E48"/>
  <c r="D48"/>
  <c r="I47"/>
  <c r="G47"/>
  <c r="F47"/>
  <c r="E47"/>
  <c r="D47"/>
  <c r="I46"/>
  <c r="G46"/>
  <c r="F46"/>
  <c r="E46"/>
  <c r="D46"/>
  <c r="I45"/>
  <c r="G45"/>
  <c r="F45"/>
  <c r="E45"/>
  <c r="D45"/>
  <c r="I44"/>
  <c r="G44"/>
  <c r="F44"/>
  <c r="E44"/>
  <c r="D44"/>
  <c r="I43"/>
  <c r="G43"/>
  <c r="F43"/>
  <c r="E43"/>
  <c r="D43"/>
  <c r="I42"/>
  <c r="G42"/>
  <c r="F42"/>
  <c r="E42"/>
  <c r="D42"/>
  <c r="I41"/>
  <c r="G41"/>
  <c r="F41"/>
  <c r="E41"/>
  <c r="D41"/>
  <c r="B41" s="1"/>
  <c r="B42" s="1"/>
  <c r="B43" s="1"/>
  <c r="B44" s="1"/>
  <c r="B45" s="1"/>
  <c r="B46" s="1"/>
  <c r="B47" s="1"/>
  <c r="B48" s="1"/>
  <c r="B49" s="1"/>
  <c r="B50" s="1"/>
  <c r="B51" s="1"/>
  <c r="B52" s="1"/>
  <c r="B53" s="1"/>
  <c r="B54" s="1"/>
  <c r="B55" s="1"/>
  <c r="B56" s="1"/>
  <c r="B57" s="1"/>
  <c r="B58" s="1"/>
  <c r="B59" s="1"/>
  <c r="B60" s="1"/>
  <c r="B61" s="1"/>
  <c r="B62" s="1"/>
  <c r="B63" s="1"/>
  <c r="B64" s="1"/>
  <c r="I40"/>
  <c r="G40"/>
  <c r="F40"/>
  <c r="E40"/>
  <c r="D40"/>
  <c r="M33"/>
  <c r="I33"/>
  <c r="G33"/>
  <c r="F33"/>
  <c r="E33"/>
  <c r="D33"/>
  <c r="M32"/>
  <c r="I32"/>
  <c r="G32"/>
  <c r="F32"/>
  <c r="E32"/>
  <c r="D32"/>
  <c r="M31"/>
  <c r="I31"/>
  <c r="G31"/>
  <c r="F31"/>
  <c r="E31"/>
  <c r="D31"/>
  <c r="M30"/>
  <c r="I30"/>
  <c r="G30"/>
  <c r="F30"/>
  <c r="E30"/>
  <c r="D30"/>
  <c r="M29"/>
  <c r="I29"/>
  <c r="G29"/>
  <c r="F29"/>
  <c r="E29"/>
  <c r="D29"/>
  <c r="M28"/>
  <c r="I28"/>
  <c r="G28"/>
  <c r="F28"/>
  <c r="E28"/>
  <c r="D28"/>
  <c r="M27"/>
  <c r="I27"/>
  <c r="G27"/>
  <c r="F27"/>
  <c r="E27"/>
  <c r="D27"/>
  <c r="M26"/>
  <c r="I26"/>
  <c r="G26"/>
  <c r="F26"/>
  <c r="E26"/>
  <c r="D26"/>
  <c r="M25"/>
  <c r="I25"/>
  <c r="G25"/>
  <c r="F25"/>
  <c r="E25"/>
  <c r="D25"/>
  <c r="M24"/>
  <c r="I24"/>
  <c r="G24"/>
  <c r="F24"/>
  <c r="E24"/>
  <c r="D24"/>
  <c r="M23"/>
  <c r="I23"/>
  <c r="G23"/>
  <c r="F23"/>
  <c r="E23"/>
  <c r="D23"/>
  <c r="M22"/>
  <c r="I22"/>
  <c r="G22"/>
  <c r="F22"/>
  <c r="E22"/>
  <c r="D22"/>
  <c r="M21"/>
  <c r="I21"/>
  <c r="G21"/>
  <c r="F21"/>
  <c r="E21"/>
  <c r="D21"/>
  <c r="M20"/>
  <c r="I20"/>
  <c r="G20"/>
  <c r="F20"/>
  <c r="E20"/>
  <c r="D20"/>
  <c r="M19"/>
  <c r="I19"/>
  <c r="G19"/>
  <c r="F19"/>
  <c r="E19"/>
  <c r="D19"/>
  <c r="M18"/>
  <c r="I18"/>
  <c r="G18"/>
  <c r="F18"/>
  <c r="E18"/>
  <c r="D18"/>
  <c r="M17"/>
  <c r="I17"/>
  <c r="G17"/>
  <c r="F17"/>
  <c r="E17"/>
  <c r="D17"/>
  <c r="I16"/>
  <c r="G16"/>
  <c r="F16"/>
  <c r="E16"/>
  <c r="D16"/>
  <c r="I15"/>
  <c r="G15"/>
  <c r="F15"/>
  <c r="E15"/>
  <c r="D15"/>
  <c r="I14"/>
  <c r="G14"/>
  <c r="F14"/>
  <c r="E14"/>
  <c r="D14"/>
  <c r="I13"/>
  <c r="G13"/>
  <c r="F13"/>
  <c r="E13"/>
  <c r="D13"/>
  <c r="I12"/>
  <c r="G12"/>
  <c r="F12"/>
  <c r="E12"/>
  <c r="D12"/>
  <c r="I11"/>
  <c r="G11"/>
  <c r="F11"/>
  <c r="E11"/>
  <c r="D11"/>
  <c r="I10"/>
  <c r="G10"/>
  <c r="F10"/>
  <c r="E10"/>
  <c r="D10"/>
  <c r="B10" s="1"/>
  <c r="E9"/>
  <c r="D9"/>
  <c r="I9" s="1"/>
  <c r="H3"/>
  <c r="I2"/>
  <c r="B18" i="2"/>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I64" i="14"/>
  <c r="G64"/>
  <c r="F64"/>
  <c r="E64"/>
  <c r="D64"/>
  <c r="I63"/>
  <c r="G63"/>
  <c r="F63"/>
  <c r="E63"/>
  <c r="D63"/>
  <c r="I62"/>
  <c r="G62"/>
  <c r="F62"/>
  <c r="E62"/>
  <c r="D62"/>
  <c r="I61"/>
  <c r="G61"/>
  <c r="F61"/>
  <c r="E61"/>
  <c r="D61"/>
  <c r="I60"/>
  <c r="G60"/>
  <c r="F60"/>
  <c r="E60"/>
  <c r="D60"/>
  <c r="I59"/>
  <c r="G59"/>
  <c r="F59"/>
  <c r="E59"/>
  <c r="D59"/>
  <c r="I58"/>
  <c r="G58"/>
  <c r="F58"/>
  <c r="E58"/>
  <c r="D58"/>
  <c r="I57"/>
  <c r="G57"/>
  <c r="F57"/>
  <c r="E57"/>
  <c r="D57"/>
  <c r="I56"/>
  <c r="G56"/>
  <c r="F56"/>
  <c r="E56"/>
  <c r="D56"/>
  <c r="I55"/>
  <c r="G55"/>
  <c r="F55"/>
  <c r="E55"/>
  <c r="D55"/>
  <c r="I54"/>
  <c r="G54"/>
  <c r="F54"/>
  <c r="E54"/>
  <c r="D54"/>
  <c r="I53"/>
  <c r="G53"/>
  <c r="F53"/>
  <c r="E53"/>
  <c r="D53"/>
  <c r="I52"/>
  <c r="G52"/>
  <c r="F52"/>
  <c r="E52"/>
  <c r="D52"/>
  <c r="I51"/>
  <c r="G51"/>
  <c r="F51"/>
  <c r="E51"/>
  <c r="D51"/>
  <c r="I50"/>
  <c r="G50"/>
  <c r="F50"/>
  <c r="E50"/>
  <c r="D50"/>
  <c r="I49"/>
  <c r="G49"/>
  <c r="F49"/>
  <c r="E49"/>
  <c r="D49"/>
  <c r="I48"/>
  <c r="G48"/>
  <c r="F48"/>
  <c r="E48"/>
  <c r="D48"/>
  <c r="I47"/>
  <c r="G47"/>
  <c r="F47"/>
  <c r="E47"/>
  <c r="D47"/>
  <c r="I46"/>
  <c r="G46"/>
  <c r="F46"/>
  <c r="E46"/>
  <c r="D46"/>
  <c r="I45"/>
  <c r="G45"/>
  <c r="F45"/>
  <c r="E45"/>
  <c r="D45"/>
  <c r="I44"/>
  <c r="G44"/>
  <c r="F44"/>
  <c r="E44"/>
  <c r="D44"/>
  <c r="I43"/>
  <c r="G43"/>
  <c r="F43"/>
  <c r="E43"/>
  <c r="D43"/>
  <c r="I42"/>
  <c r="G42"/>
  <c r="F42"/>
  <c r="E42"/>
  <c r="D42"/>
  <c r="I41"/>
  <c r="G41"/>
  <c r="F41"/>
  <c r="E41"/>
  <c r="D41"/>
  <c r="B41" s="1"/>
  <c r="B42" s="1"/>
  <c r="B43" s="1"/>
  <c r="E40"/>
  <c r="D40"/>
  <c r="F40" s="1"/>
  <c r="D12"/>
  <c r="D13"/>
  <c r="D14"/>
  <c r="D15"/>
  <c r="D16"/>
  <c r="D17"/>
  <c r="D18"/>
  <c r="D19"/>
  <c r="D20"/>
  <c r="D21"/>
  <c r="D22"/>
  <c r="D23"/>
  <c r="D24"/>
  <c r="D25"/>
  <c r="D26"/>
  <c r="D27"/>
  <c r="D28"/>
  <c r="D29"/>
  <c r="D30"/>
  <c r="D31"/>
  <c r="D32"/>
  <c r="D33"/>
  <c r="E12"/>
  <c r="E13"/>
  <c r="E14"/>
  <c r="E15"/>
  <c r="E16"/>
  <c r="E17"/>
  <c r="E18"/>
  <c r="E19"/>
  <c r="E20"/>
  <c r="E21"/>
  <c r="E22"/>
  <c r="E23"/>
  <c r="E24"/>
  <c r="E25"/>
  <c r="E26"/>
  <c r="E27"/>
  <c r="E28"/>
  <c r="E29"/>
  <c r="E30"/>
  <c r="E31"/>
  <c r="E32"/>
  <c r="E33"/>
  <c r="F12"/>
  <c r="F13"/>
  <c r="F14"/>
  <c r="F15"/>
  <c r="F16"/>
  <c r="F17"/>
  <c r="F18"/>
  <c r="F19"/>
  <c r="F20"/>
  <c r="F21"/>
  <c r="F22"/>
  <c r="F23"/>
  <c r="F24"/>
  <c r="F25"/>
  <c r="F26"/>
  <c r="F27"/>
  <c r="F28"/>
  <c r="F29"/>
  <c r="F30"/>
  <c r="F31"/>
  <c r="F32"/>
  <c r="F33"/>
  <c r="G12"/>
  <c r="G13"/>
  <c r="G14"/>
  <c r="G15"/>
  <c r="G16"/>
  <c r="G17"/>
  <c r="G18"/>
  <c r="G19"/>
  <c r="G20"/>
  <c r="G21"/>
  <c r="G22"/>
  <c r="G23"/>
  <c r="G24"/>
  <c r="G25"/>
  <c r="G26"/>
  <c r="G27"/>
  <c r="G28"/>
  <c r="G29"/>
  <c r="G30"/>
  <c r="G31"/>
  <c r="G32"/>
  <c r="G33"/>
  <c r="I12"/>
  <c r="I13"/>
  <c r="I14"/>
  <c r="I15"/>
  <c r="I16"/>
  <c r="I17"/>
  <c r="I18"/>
  <c r="I19"/>
  <c r="I20"/>
  <c r="I21"/>
  <c r="I22"/>
  <c r="I23"/>
  <c r="I24"/>
  <c r="I25"/>
  <c r="I26"/>
  <c r="I27"/>
  <c r="I28"/>
  <c r="I29"/>
  <c r="I30"/>
  <c r="I31"/>
  <c r="I32"/>
  <c r="I33"/>
  <c r="D11"/>
  <c r="E11"/>
  <c r="F11"/>
  <c r="G11"/>
  <c r="I11"/>
  <c r="D10"/>
  <c r="B10" s="1"/>
  <c r="E10"/>
  <c r="I10"/>
  <c r="E9"/>
  <c r="D9"/>
  <c r="H3"/>
  <c r="I2"/>
  <c r="M57" i="13"/>
  <c r="M58"/>
  <c r="M59"/>
  <c r="M60"/>
  <c r="M61"/>
  <c r="M62"/>
  <c r="M63"/>
  <c r="M64"/>
  <c r="D43"/>
  <c r="D44"/>
  <c r="D45"/>
  <c r="D46"/>
  <c r="D47"/>
  <c r="D48"/>
  <c r="D49"/>
  <c r="D50"/>
  <c r="D51"/>
  <c r="D52"/>
  <c r="D53"/>
  <c r="D54"/>
  <c r="D55"/>
  <c r="D56"/>
  <c r="D57"/>
  <c r="D58"/>
  <c r="D59"/>
  <c r="D60"/>
  <c r="D61"/>
  <c r="D62"/>
  <c r="D63"/>
  <c r="D64"/>
  <c r="E43"/>
  <c r="E44"/>
  <c r="E45"/>
  <c r="E46"/>
  <c r="E47"/>
  <c r="E48"/>
  <c r="E49"/>
  <c r="E50"/>
  <c r="E51"/>
  <c r="E52"/>
  <c r="E53"/>
  <c r="E54"/>
  <c r="E55"/>
  <c r="E56"/>
  <c r="E57"/>
  <c r="E58"/>
  <c r="E59"/>
  <c r="E60"/>
  <c r="E61"/>
  <c r="E62"/>
  <c r="E63"/>
  <c r="E64"/>
  <c r="F43"/>
  <c r="F44"/>
  <c r="F45"/>
  <c r="F46"/>
  <c r="F47"/>
  <c r="F48"/>
  <c r="F49"/>
  <c r="F50"/>
  <c r="F51"/>
  <c r="F52"/>
  <c r="F53"/>
  <c r="F54"/>
  <c r="F55"/>
  <c r="F56"/>
  <c r="F57"/>
  <c r="F58"/>
  <c r="F59"/>
  <c r="F60"/>
  <c r="F61"/>
  <c r="F62"/>
  <c r="F63"/>
  <c r="F64"/>
  <c r="G43"/>
  <c r="G44"/>
  <c r="G45"/>
  <c r="G46"/>
  <c r="G47"/>
  <c r="G48"/>
  <c r="G49"/>
  <c r="G50"/>
  <c r="G51"/>
  <c r="G52"/>
  <c r="G53"/>
  <c r="G54"/>
  <c r="G55"/>
  <c r="G56"/>
  <c r="G57"/>
  <c r="G58"/>
  <c r="G59"/>
  <c r="G60"/>
  <c r="G61"/>
  <c r="G62"/>
  <c r="G63"/>
  <c r="G64"/>
  <c r="I43"/>
  <c r="I44"/>
  <c r="I45"/>
  <c r="I46"/>
  <c r="I47"/>
  <c r="I48"/>
  <c r="I49"/>
  <c r="I50"/>
  <c r="I51"/>
  <c r="I52"/>
  <c r="I53"/>
  <c r="I54"/>
  <c r="I55"/>
  <c r="I56"/>
  <c r="I57"/>
  <c r="I58"/>
  <c r="I59"/>
  <c r="I60"/>
  <c r="I61"/>
  <c r="I62"/>
  <c r="I63"/>
  <c r="I64"/>
  <c r="E41"/>
  <c r="D41"/>
  <c r="E42"/>
  <c r="D42"/>
  <c r="G42" s="1"/>
  <c r="E40"/>
  <c r="D40"/>
  <c r="G40" s="1"/>
  <c r="M22"/>
  <c r="M23"/>
  <c r="M24"/>
  <c r="M25"/>
  <c r="M26"/>
  <c r="M27"/>
  <c r="M28"/>
  <c r="M29"/>
  <c r="M30"/>
  <c r="M31"/>
  <c r="M32"/>
  <c r="M33"/>
  <c r="D12"/>
  <c r="D13"/>
  <c r="D14"/>
  <c r="D15"/>
  <c r="D16"/>
  <c r="D17"/>
  <c r="D18"/>
  <c r="D19"/>
  <c r="D20"/>
  <c r="D21"/>
  <c r="D22"/>
  <c r="D23"/>
  <c r="D24"/>
  <c r="D25"/>
  <c r="D26"/>
  <c r="D27"/>
  <c r="D28"/>
  <c r="D29"/>
  <c r="D30"/>
  <c r="D31"/>
  <c r="D32"/>
  <c r="D33"/>
  <c r="E12"/>
  <c r="E13"/>
  <c r="E14"/>
  <c r="E15"/>
  <c r="E16"/>
  <c r="E17"/>
  <c r="E18"/>
  <c r="E19"/>
  <c r="E20"/>
  <c r="E21"/>
  <c r="E22"/>
  <c r="E23"/>
  <c r="E24"/>
  <c r="E25"/>
  <c r="E26"/>
  <c r="E27"/>
  <c r="E28"/>
  <c r="E29"/>
  <c r="E30"/>
  <c r="E31"/>
  <c r="E32"/>
  <c r="E33"/>
  <c r="F12"/>
  <c r="F13"/>
  <c r="F14"/>
  <c r="F15"/>
  <c r="F16"/>
  <c r="F17"/>
  <c r="F18"/>
  <c r="F19"/>
  <c r="F20"/>
  <c r="F21"/>
  <c r="F22"/>
  <c r="F23"/>
  <c r="F24"/>
  <c r="F25"/>
  <c r="F26"/>
  <c r="F27"/>
  <c r="F28"/>
  <c r="F29"/>
  <c r="F30"/>
  <c r="F31"/>
  <c r="F32"/>
  <c r="F33"/>
  <c r="G12"/>
  <c r="G13"/>
  <c r="G14"/>
  <c r="G15"/>
  <c r="G16"/>
  <c r="G17"/>
  <c r="G18"/>
  <c r="G19"/>
  <c r="G20"/>
  <c r="G21"/>
  <c r="G22"/>
  <c r="G23"/>
  <c r="G24"/>
  <c r="G25"/>
  <c r="G26"/>
  <c r="G27"/>
  <c r="G28"/>
  <c r="G29"/>
  <c r="G30"/>
  <c r="G31"/>
  <c r="G32"/>
  <c r="G33"/>
  <c r="I12"/>
  <c r="I13"/>
  <c r="I14"/>
  <c r="I15"/>
  <c r="I16"/>
  <c r="I17"/>
  <c r="I18"/>
  <c r="I19"/>
  <c r="I20"/>
  <c r="I21"/>
  <c r="I22"/>
  <c r="I23"/>
  <c r="I24"/>
  <c r="I25"/>
  <c r="I26"/>
  <c r="I27"/>
  <c r="I28"/>
  <c r="I29"/>
  <c r="I30"/>
  <c r="I31"/>
  <c r="I32"/>
  <c r="I33"/>
  <c r="E11"/>
  <c r="D11"/>
  <c r="F11" s="1"/>
  <c r="E10"/>
  <c r="D10"/>
  <c r="B10" s="1"/>
  <c r="E9"/>
  <c r="D9"/>
  <c r="F9" s="1"/>
  <c r="H3"/>
  <c r="I2"/>
  <c r="M48" i="12"/>
  <c r="M49"/>
  <c r="M50"/>
  <c r="M51"/>
  <c r="M52"/>
  <c r="M53"/>
  <c r="M54"/>
  <c r="M55"/>
  <c r="M56"/>
  <c r="M57"/>
  <c r="M58"/>
  <c r="M59"/>
  <c r="M60"/>
  <c r="M61"/>
  <c r="M62"/>
  <c r="M63"/>
  <c r="M64"/>
  <c r="D46"/>
  <c r="D47"/>
  <c r="D48"/>
  <c r="D49"/>
  <c r="D50"/>
  <c r="D51"/>
  <c r="D52"/>
  <c r="D53"/>
  <c r="D54"/>
  <c r="D55"/>
  <c r="D56"/>
  <c r="D57"/>
  <c r="D58"/>
  <c r="D59"/>
  <c r="D60"/>
  <c r="D61"/>
  <c r="D62"/>
  <c r="D63"/>
  <c r="D64"/>
  <c r="E46"/>
  <c r="E47"/>
  <c r="E48"/>
  <c r="E49"/>
  <c r="E50"/>
  <c r="E51"/>
  <c r="E52"/>
  <c r="E53"/>
  <c r="E54"/>
  <c r="E55"/>
  <c r="E56"/>
  <c r="E57"/>
  <c r="E58"/>
  <c r="E59"/>
  <c r="E60"/>
  <c r="E61"/>
  <c r="E62"/>
  <c r="E63"/>
  <c r="E64"/>
  <c r="F46"/>
  <c r="F47"/>
  <c r="F48"/>
  <c r="F49"/>
  <c r="F50"/>
  <c r="F51"/>
  <c r="F52"/>
  <c r="F53"/>
  <c r="F54"/>
  <c r="F55"/>
  <c r="F56"/>
  <c r="F57"/>
  <c r="F58"/>
  <c r="F59"/>
  <c r="F60"/>
  <c r="F61"/>
  <c r="F62"/>
  <c r="F63"/>
  <c r="F64"/>
  <c r="G46"/>
  <c r="G47"/>
  <c r="G48"/>
  <c r="G49"/>
  <c r="G50"/>
  <c r="G51"/>
  <c r="G52"/>
  <c r="G53"/>
  <c r="G54"/>
  <c r="G55"/>
  <c r="G56"/>
  <c r="G57"/>
  <c r="G58"/>
  <c r="G59"/>
  <c r="G60"/>
  <c r="G61"/>
  <c r="G62"/>
  <c r="G63"/>
  <c r="G64"/>
  <c r="I46"/>
  <c r="I47"/>
  <c r="I48"/>
  <c r="I49"/>
  <c r="I50"/>
  <c r="I51"/>
  <c r="I52"/>
  <c r="I53"/>
  <c r="I54"/>
  <c r="I55"/>
  <c r="I56"/>
  <c r="I57"/>
  <c r="I58"/>
  <c r="I59"/>
  <c r="I60"/>
  <c r="I61"/>
  <c r="I62"/>
  <c r="I63"/>
  <c r="I64"/>
  <c r="D45"/>
  <c r="E45"/>
  <c r="F45"/>
  <c r="G45"/>
  <c r="I45"/>
  <c r="E40"/>
  <c r="D40"/>
  <c r="F40" s="1"/>
  <c r="E44"/>
  <c r="D44"/>
  <c r="E43"/>
  <c r="D43"/>
  <c r="E41"/>
  <c r="D41"/>
  <c r="B41" s="1"/>
  <c r="E42"/>
  <c r="D42"/>
  <c r="F42" s="1"/>
  <c r="M18"/>
  <c r="M19"/>
  <c r="M20"/>
  <c r="M21"/>
  <c r="M22"/>
  <c r="M23"/>
  <c r="M24"/>
  <c r="M25"/>
  <c r="M26"/>
  <c r="M27"/>
  <c r="M28"/>
  <c r="M29"/>
  <c r="M30"/>
  <c r="M31"/>
  <c r="M32"/>
  <c r="M33"/>
  <c r="D12"/>
  <c r="D13"/>
  <c r="D14"/>
  <c r="D15"/>
  <c r="D16"/>
  <c r="D17"/>
  <c r="D18"/>
  <c r="D19"/>
  <c r="D20"/>
  <c r="D21"/>
  <c r="D22"/>
  <c r="D23"/>
  <c r="D24"/>
  <c r="D25"/>
  <c r="D26"/>
  <c r="D27"/>
  <c r="D28"/>
  <c r="D29"/>
  <c r="D30"/>
  <c r="D31"/>
  <c r="D32"/>
  <c r="D33"/>
  <c r="E12"/>
  <c r="E13"/>
  <c r="E14"/>
  <c r="E15"/>
  <c r="E16"/>
  <c r="E17"/>
  <c r="E18"/>
  <c r="E19"/>
  <c r="E20"/>
  <c r="E21"/>
  <c r="E22"/>
  <c r="E23"/>
  <c r="E24"/>
  <c r="E25"/>
  <c r="E26"/>
  <c r="E27"/>
  <c r="E28"/>
  <c r="E29"/>
  <c r="E30"/>
  <c r="E31"/>
  <c r="E32"/>
  <c r="E33"/>
  <c r="F12"/>
  <c r="F13"/>
  <c r="F14"/>
  <c r="F15"/>
  <c r="F16"/>
  <c r="F17"/>
  <c r="F18"/>
  <c r="F19"/>
  <c r="F20"/>
  <c r="F21"/>
  <c r="F22"/>
  <c r="F23"/>
  <c r="F24"/>
  <c r="F25"/>
  <c r="F26"/>
  <c r="F27"/>
  <c r="F28"/>
  <c r="F29"/>
  <c r="F30"/>
  <c r="F31"/>
  <c r="F32"/>
  <c r="F33"/>
  <c r="G12"/>
  <c r="G13"/>
  <c r="G14"/>
  <c r="G15"/>
  <c r="G16"/>
  <c r="G17"/>
  <c r="G18"/>
  <c r="G19"/>
  <c r="G20"/>
  <c r="G21"/>
  <c r="G22"/>
  <c r="G23"/>
  <c r="G24"/>
  <c r="G25"/>
  <c r="G26"/>
  <c r="G27"/>
  <c r="G28"/>
  <c r="G29"/>
  <c r="G30"/>
  <c r="G31"/>
  <c r="G32"/>
  <c r="G33"/>
  <c r="I12"/>
  <c r="I13"/>
  <c r="I14"/>
  <c r="I15"/>
  <c r="I16"/>
  <c r="I17"/>
  <c r="I18"/>
  <c r="I19"/>
  <c r="I20"/>
  <c r="I21"/>
  <c r="I22"/>
  <c r="I23"/>
  <c r="I24"/>
  <c r="I25"/>
  <c r="I26"/>
  <c r="I27"/>
  <c r="I28"/>
  <c r="I29"/>
  <c r="I30"/>
  <c r="I31"/>
  <c r="I32"/>
  <c r="I33"/>
  <c r="E11"/>
  <c r="D11"/>
  <c r="E10"/>
  <c r="D10"/>
  <c r="E9"/>
  <c r="D9"/>
  <c r="G9" s="1"/>
  <c r="H3"/>
  <c r="I2"/>
  <c r="M51" i="6"/>
  <c r="M52"/>
  <c r="M53"/>
  <c r="M54"/>
  <c r="M55"/>
  <c r="M56"/>
  <c r="M57"/>
  <c r="M58"/>
  <c r="M59"/>
  <c r="M60"/>
  <c r="M61"/>
  <c r="M62"/>
  <c r="M63"/>
  <c r="M64"/>
  <c r="D43"/>
  <c r="D44"/>
  <c r="D45"/>
  <c r="D46"/>
  <c r="D47"/>
  <c r="D48"/>
  <c r="D49"/>
  <c r="D50"/>
  <c r="D51"/>
  <c r="D52"/>
  <c r="D53"/>
  <c r="D54"/>
  <c r="D55"/>
  <c r="D56"/>
  <c r="D57"/>
  <c r="D58"/>
  <c r="D59"/>
  <c r="D60"/>
  <c r="D61"/>
  <c r="D62"/>
  <c r="D63"/>
  <c r="D64"/>
  <c r="E43"/>
  <c r="E44"/>
  <c r="E45"/>
  <c r="E46"/>
  <c r="E47"/>
  <c r="E48"/>
  <c r="E49"/>
  <c r="E50"/>
  <c r="E51"/>
  <c r="E52"/>
  <c r="E53"/>
  <c r="E54"/>
  <c r="E55"/>
  <c r="E56"/>
  <c r="E57"/>
  <c r="E58"/>
  <c r="E59"/>
  <c r="E60"/>
  <c r="E61"/>
  <c r="E62"/>
  <c r="E63"/>
  <c r="E64"/>
  <c r="F43"/>
  <c r="F44"/>
  <c r="F45"/>
  <c r="F46"/>
  <c r="F47"/>
  <c r="F48"/>
  <c r="F49"/>
  <c r="F50"/>
  <c r="F51"/>
  <c r="F52"/>
  <c r="F53"/>
  <c r="F54"/>
  <c r="F55"/>
  <c r="F56"/>
  <c r="F57"/>
  <c r="F58"/>
  <c r="F59"/>
  <c r="F60"/>
  <c r="F61"/>
  <c r="F62"/>
  <c r="F63"/>
  <c r="F64"/>
  <c r="G43"/>
  <c r="G44"/>
  <c r="G45"/>
  <c r="G46"/>
  <c r="G47"/>
  <c r="G48"/>
  <c r="G49"/>
  <c r="G50"/>
  <c r="G51"/>
  <c r="G52"/>
  <c r="G53"/>
  <c r="G54"/>
  <c r="G55"/>
  <c r="G56"/>
  <c r="G57"/>
  <c r="G58"/>
  <c r="G59"/>
  <c r="G60"/>
  <c r="G61"/>
  <c r="G62"/>
  <c r="G63"/>
  <c r="G64"/>
  <c r="I43"/>
  <c r="I44"/>
  <c r="I45"/>
  <c r="I46"/>
  <c r="I47"/>
  <c r="I48"/>
  <c r="I49"/>
  <c r="I50"/>
  <c r="I51"/>
  <c r="I52"/>
  <c r="I53"/>
  <c r="I54"/>
  <c r="I55"/>
  <c r="I56"/>
  <c r="I57"/>
  <c r="I58"/>
  <c r="I59"/>
  <c r="I60"/>
  <c r="I61"/>
  <c r="I62"/>
  <c r="I63"/>
  <c r="I64"/>
  <c r="M17"/>
  <c r="M18"/>
  <c r="M19"/>
  <c r="M20"/>
  <c r="M21"/>
  <c r="M22"/>
  <c r="M23"/>
  <c r="M24"/>
  <c r="M25"/>
  <c r="M26"/>
  <c r="M27"/>
  <c r="M28"/>
  <c r="M29"/>
  <c r="M30"/>
  <c r="M31"/>
  <c r="M32"/>
  <c r="M33"/>
  <c r="D32"/>
  <c r="D33"/>
  <c r="E32"/>
  <c r="E33"/>
  <c r="F32"/>
  <c r="F33"/>
  <c r="G32"/>
  <c r="G33"/>
  <c r="I32"/>
  <c r="I33"/>
  <c r="D14"/>
  <c r="D15"/>
  <c r="D16"/>
  <c r="D17"/>
  <c r="D18"/>
  <c r="D19"/>
  <c r="D20"/>
  <c r="D21"/>
  <c r="D22"/>
  <c r="D23"/>
  <c r="D24"/>
  <c r="D25"/>
  <c r="D26"/>
  <c r="D27"/>
  <c r="D28"/>
  <c r="D29"/>
  <c r="D30"/>
  <c r="D31"/>
  <c r="E14"/>
  <c r="E15"/>
  <c r="E16"/>
  <c r="E17"/>
  <c r="E18"/>
  <c r="E19"/>
  <c r="E20"/>
  <c r="E21"/>
  <c r="E22"/>
  <c r="E23"/>
  <c r="E24"/>
  <c r="E25"/>
  <c r="E26"/>
  <c r="E27"/>
  <c r="E28"/>
  <c r="E29"/>
  <c r="E30"/>
  <c r="E31"/>
  <c r="F14"/>
  <c r="F15"/>
  <c r="F16"/>
  <c r="F17"/>
  <c r="F18"/>
  <c r="F19"/>
  <c r="F20"/>
  <c r="F21"/>
  <c r="F22"/>
  <c r="F23"/>
  <c r="F24"/>
  <c r="F25"/>
  <c r="F26"/>
  <c r="F27"/>
  <c r="F28"/>
  <c r="F29"/>
  <c r="F30"/>
  <c r="F31"/>
  <c r="G14"/>
  <c r="G15"/>
  <c r="G16"/>
  <c r="G17"/>
  <c r="G18"/>
  <c r="G19"/>
  <c r="G20"/>
  <c r="G21"/>
  <c r="G22"/>
  <c r="G23"/>
  <c r="G24"/>
  <c r="G25"/>
  <c r="G26"/>
  <c r="G27"/>
  <c r="G28"/>
  <c r="G29"/>
  <c r="G30"/>
  <c r="G31"/>
  <c r="I14"/>
  <c r="I15"/>
  <c r="I16"/>
  <c r="I17"/>
  <c r="I18"/>
  <c r="I19"/>
  <c r="I20"/>
  <c r="I21"/>
  <c r="I22"/>
  <c r="I23"/>
  <c r="I24"/>
  <c r="I25"/>
  <c r="I26"/>
  <c r="I27"/>
  <c r="I28"/>
  <c r="I29"/>
  <c r="I30"/>
  <c r="I31"/>
  <c r="G10" i="14" l="1"/>
  <c r="F10"/>
  <c r="B11" i="13"/>
  <c r="B12" s="1"/>
  <c r="B13" s="1"/>
  <c r="B14" s="1"/>
  <c r="B15" s="1"/>
  <c r="B16" s="1"/>
  <c r="B17" s="1"/>
  <c r="B18" s="1"/>
  <c r="B19" s="1"/>
  <c r="B20" s="1"/>
  <c r="B21" s="1"/>
  <c r="B22" s="1"/>
  <c r="B23" s="1"/>
  <c r="B24" s="1"/>
  <c r="B25" s="1"/>
  <c r="B26" s="1"/>
  <c r="B27" s="1"/>
  <c r="B28" s="1"/>
  <c r="B29" s="1"/>
  <c r="B30" s="1"/>
  <c r="B31" s="1"/>
  <c r="B32" s="1"/>
  <c r="B33" s="1"/>
  <c r="B11" i="14"/>
  <c r="B12" s="1"/>
  <c r="B13" s="1"/>
  <c r="B14" s="1"/>
  <c r="B15" s="1"/>
  <c r="B16" s="1"/>
  <c r="B17" s="1"/>
  <c r="B18" s="1"/>
  <c r="B19" s="1"/>
  <c r="B20" s="1"/>
  <c r="B21" s="1"/>
  <c r="B22" s="1"/>
  <c r="B23" s="1"/>
  <c r="B24" s="1"/>
  <c r="B25" s="1"/>
  <c r="B26" s="1"/>
  <c r="B27" s="1"/>
  <c r="B28" s="1"/>
  <c r="B29" s="1"/>
  <c r="B30" s="1"/>
  <c r="B31" s="1"/>
  <c r="B32" s="1"/>
  <c r="B33" s="1"/>
  <c r="B11" i="15"/>
  <c r="B12" s="1"/>
  <c r="B13" s="1"/>
  <c r="B14" s="1"/>
  <c r="B15" s="1"/>
  <c r="B16" s="1"/>
  <c r="B17" s="1"/>
  <c r="B18" s="1"/>
  <c r="B19" s="1"/>
  <c r="B20" s="1"/>
  <c r="B21" s="1"/>
  <c r="B22" s="1"/>
  <c r="B23" s="1"/>
  <c r="B24" s="1"/>
  <c r="B25" s="1"/>
  <c r="B26" s="1"/>
  <c r="B27" s="1"/>
  <c r="B28" s="1"/>
  <c r="B29" s="1"/>
  <c r="B30" s="1"/>
  <c r="B31" s="1"/>
  <c r="B32" s="1"/>
  <c r="B33" s="1"/>
  <c r="G10" i="12"/>
  <c r="B10"/>
  <c r="B11" s="1"/>
  <c r="B12" s="1"/>
  <c r="B13" s="1"/>
  <c r="B14" s="1"/>
  <c r="B15" s="1"/>
  <c r="B16" s="1"/>
  <c r="B17" s="1"/>
  <c r="B18" s="1"/>
  <c r="B19" s="1"/>
  <c r="B20" s="1"/>
  <c r="B21" s="1"/>
  <c r="B22" s="1"/>
  <c r="B23" s="1"/>
  <c r="B24" s="1"/>
  <c r="B25" s="1"/>
  <c r="B26" s="1"/>
  <c r="B27" s="1"/>
  <c r="B28" s="1"/>
  <c r="B29" s="1"/>
  <c r="B30" s="1"/>
  <c r="B31" s="1"/>
  <c r="B32" s="1"/>
  <c r="B33" s="1"/>
  <c r="B42"/>
  <c r="B43" s="1"/>
  <c r="B44" s="1"/>
  <c r="B45" s="1"/>
  <c r="B46" s="1"/>
  <c r="B47" s="1"/>
  <c r="B48" s="1"/>
  <c r="B49" s="1"/>
  <c r="B50" s="1"/>
  <c r="B51" s="1"/>
  <c r="B52" s="1"/>
  <c r="B53" s="1"/>
  <c r="B54" s="1"/>
  <c r="B55" s="1"/>
  <c r="B56" s="1"/>
  <c r="B57" s="1"/>
  <c r="B58" s="1"/>
  <c r="B59" s="1"/>
  <c r="B60" s="1"/>
  <c r="B61" s="1"/>
  <c r="B62" s="1"/>
  <c r="B63" s="1"/>
  <c r="B64" s="1"/>
  <c r="G41" i="13"/>
  <c r="B41"/>
  <c r="B42" s="1"/>
  <c r="B43" s="1"/>
  <c r="B44" s="1"/>
  <c r="B45" s="1"/>
  <c r="B46" s="1"/>
  <c r="B47" s="1"/>
  <c r="B48" s="1"/>
  <c r="B49" s="1"/>
  <c r="B50" s="1"/>
  <c r="B51" s="1"/>
  <c r="B52" s="1"/>
  <c r="B53" s="1"/>
  <c r="B54" s="1"/>
  <c r="B55" s="1"/>
  <c r="B56" s="1"/>
  <c r="B57" s="1"/>
  <c r="B58" s="1"/>
  <c r="B59" s="1"/>
  <c r="B60" s="1"/>
  <c r="B61" s="1"/>
  <c r="B62" s="1"/>
  <c r="B63" s="1"/>
  <c r="B64" s="1"/>
  <c r="B44" i="14"/>
  <c r="B45" s="1"/>
  <c r="B46" s="1"/>
  <c r="B47" s="1"/>
  <c r="B48" s="1"/>
  <c r="B49" s="1"/>
  <c r="B50" s="1"/>
  <c r="B51" s="1"/>
  <c r="B52" s="1"/>
  <c r="B53" s="1"/>
  <c r="B54" s="1"/>
  <c r="B55" s="1"/>
  <c r="B56" s="1"/>
  <c r="B57" s="1"/>
  <c r="B58" s="1"/>
  <c r="B59" s="1"/>
  <c r="B60" s="1"/>
  <c r="B61" s="1"/>
  <c r="B62" s="1"/>
  <c r="B63" s="1"/>
  <c r="B64" s="1"/>
  <c r="F9" i="15"/>
  <c r="G9"/>
  <c r="C18" i="2"/>
  <c r="G40" i="14"/>
  <c r="I40"/>
  <c r="F9"/>
  <c r="G9"/>
  <c r="F40" i="13"/>
  <c r="F42"/>
  <c r="F41"/>
  <c r="G9"/>
  <c r="F10"/>
  <c r="G11"/>
  <c r="G10"/>
  <c r="F41" i="12"/>
  <c r="G41"/>
  <c r="G43"/>
  <c r="G44"/>
  <c r="F43"/>
  <c r="G42"/>
  <c r="F44"/>
  <c r="G40"/>
  <c r="F10"/>
  <c r="G11"/>
  <c r="F9"/>
  <c r="F11"/>
  <c r="M46" i="9"/>
  <c r="M47"/>
  <c r="M48"/>
  <c r="M49"/>
  <c r="M50"/>
  <c r="M51"/>
  <c r="M52"/>
  <c r="M53"/>
  <c r="M54"/>
  <c r="M55"/>
  <c r="M56"/>
  <c r="M57"/>
  <c r="M58"/>
  <c r="M59"/>
  <c r="M60"/>
  <c r="M61"/>
  <c r="M62"/>
  <c r="M63"/>
  <c r="M64"/>
  <c r="D49"/>
  <c r="D50"/>
  <c r="D51"/>
  <c r="D52"/>
  <c r="D53"/>
  <c r="D54"/>
  <c r="D55"/>
  <c r="D56"/>
  <c r="D57"/>
  <c r="D58"/>
  <c r="D59"/>
  <c r="D60"/>
  <c r="D61"/>
  <c r="D62"/>
  <c r="D63"/>
  <c r="D64"/>
  <c r="E49"/>
  <c r="E50"/>
  <c r="E51"/>
  <c r="E52"/>
  <c r="E53"/>
  <c r="E54"/>
  <c r="E55"/>
  <c r="E56"/>
  <c r="E57"/>
  <c r="E58"/>
  <c r="E59"/>
  <c r="E60"/>
  <c r="E61"/>
  <c r="E62"/>
  <c r="E63"/>
  <c r="E64"/>
  <c r="F49"/>
  <c r="F50"/>
  <c r="F51"/>
  <c r="F52"/>
  <c r="F53"/>
  <c r="F54"/>
  <c r="F55"/>
  <c r="F56"/>
  <c r="F57"/>
  <c r="F58"/>
  <c r="F59"/>
  <c r="F60"/>
  <c r="F61"/>
  <c r="F62"/>
  <c r="F63"/>
  <c r="F64"/>
  <c r="G49"/>
  <c r="G50"/>
  <c r="G51"/>
  <c r="G52"/>
  <c r="G53"/>
  <c r="G54"/>
  <c r="G55"/>
  <c r="G56"/>
  <c r="G57"/>
  <c r="G58"/>
  <c r="G59"/>
  <c r="G60"/>
  <c r="G61"/>
  <c r="G62"/>
  <c r="G63"/>
  <c r="G64"/>
  <c r="I49"/>
  <c r="I50"/>
  <c r="I51"/>
  <c r="I52"/>
  <c r="I53"/>
  <c r="I54"/>
  <c r="I55"/>
  <c r="I56"/>
  <c r="I57"/>
  <c r="I58"/>
  <c r="I59"/>
  <c r="I60"/>
  <c r="I61"/>
  <c r="I62"/>
  <c r="I63"/>
  <c r="I64"/>
  <c r="D48"/>
  <c r="E48"/>
  <c r="F48"/>
  <c r="G48"/>
  <c r="I48"/>
  <c r="D47"/>
  <c r="E47"/>
  <c r="F47"/>
  <c r="G47"/>
  <c r="I47"/>
  <c r="D46"/>
  <c r="E46"/>
  <c r="F46"/>
  <c r="G46"/>
  <c r="I46"/>
  <c r="D45"/>
  <c r="E45"/>
  <c r="F45"/>
  <c r="G45"/>
  <c r="I45"/>
  <c r="D44"/>
  <c r="E44"/>
  <c r="F44"/>
  <c r="G44"/>
  <c r="I44"/>
  <c r="M19"/>
  <c r="M20"/>
  <c r="M21"/>
  <c r="M22"/>
  <c r="M23"/>
  <c r="M24"/>
  <c r="M25"/>
  <c r="M26"/>
  <c r="M27"/>
  <c r="M28"/>
  <c r="M29"/>
  <c r="M30"/>
  <c r="M31"/>
  <c r="M32"/>
  <c r="M33"/>
  <c r="D33"/>
  <c r="E33"/>
  <c r="F33"/>
  <c r="G33"/>
  <c r="I33"/>
  <c r="D32"/>
  <c r="E32"/>
  <c r="F32"/>
  <c r="G32"/>
  <c r="I32"/>
  <c r="D31"/>
  <c r="E31"/>
  <c r="F31"/>
  <c r="G31"/>
  <c r="I31"/>
  <c r="D30"/>
  <c r="E30"/>
  <c r="F30"/>
  <c r="G30"/>
  <c r="I30"/>
  <c r="D29"/>
  <c r="E29"/>
  <c r="F29"/>
  <c r="G29"/>
  <c r="I29"/>
  <c r="D28"/>
  <c r="E28"/>
  <c r="F28"/>
  <c r="G28"/>
  <c r="I28"/>
  <c r="D27"/>
  <c r="E27"/>
  <c r="F27"/>
  <c r="G27"/>
  <c r="I27"/>
  <c r="D26"/>
  <c r="E26"/>
  <c r="F26"/>
  <c r="G26"/>
  <c r="I26"/>
  <c r="D25"/>
  <c r="E25"/>
  <c r="F25"/>
  <c r="G25"/>
  <c r="I25"/>
  <c r="D24"/>
  <c r="E24"/>
  <c r="F24"/>
  <c r="G24"/>
  <c r="I24"/>
  <c r="D23"/>
  <c r="E23"/>
  <c r="F23"/>
  <c r="G23"/>
  <c r="I23"/>
  <c r="D22"/>
  <c r="E22"/>
  <c r="F22"/>
  <c r="G22"/>
  <c r="I22"/>
  <c r="D21"/>
  <c r="E21"/>
  <c r="F21"/>
  <c r="G21"/>
  <c r="I21"/>
  <c r="D20"/>
  <c r="E20"/>
  <c r="F20"/>
  <c r="G20"/>
  <c r="I20"/>
  <c r="D19"/>
  <c r="E19"/>
  <c r="F19"/>
  <c r="G19"/>
  <c r="I19"/>
  <c r="D18"/>
  <c r="E18"/>
  <c r="F18"/>
  <c r="G18"/>
  <c r="I18"/>
  <c r="D17"/>
  <c r="E17"/>
  <c r="F17"/>
  <c r="G17"/>
  <c r="I17"/>
  <c r="D16"/>
  <c r="E16"/>
  <c r="F16"/>
  <c r="G16"/>
  <c r="I16"/>
  <c r="D15"/>
  <c r="E15"/>
  <c r="F15"/>
  <c r="G15"/>
  <c r="I15"/>
  <c r="D14"/>
  <c r="E14"/>
  <c r="F14"/>
  <c r="G14"/>
  <c r="I14"/>
  <c r="M53" i="8"/>
  <c r="M54"/>
  <c r="M55"/>
  <c r="M56"/>
  <c r="M57"/>
  <c r="M58"/>
  <c r="M59"/>
  <c r="M60"/>
  <c r="M61"/>
  <c r="M62"/>
  <c r="M63"/>
  <c r="M64"/>
  <c r="D64"/>
  <c r="E64"/>
  <c r="F64"/>
  <c r="G64"/>
  <c r="I64"/>
  <c r="D63"/>
  <c r="E63"/>
  <c r="F63"/>
  <c r="G63"/>
  <c r="I63"/>
  <c r="D62"/>
  <c r="E62"/>
  <c r="F62"/>
  <c r="G62"/>
  <c r="I62"/>
  <c r="D61"/>
  <c r="E61"/>
  <c r="F61"/>
  <c r="G61"/>
  <c r="I61"/>
  <c r="D60"/>
  <c r="E60"/>
  <c r="F60"/>
  <c r="G60"/>
  <c r="I60"/>
  <c r="D59"/>
  <c r="E59"/>
  <c r="F59"/>
  <c r="G59"/>
  <c r="I59"/>
  <c r="D58"/>
  <c r="E58"/>
  <c r="F58"/>
  <c r="G58"/>
  <c r="I58"/>
  <c r="D57"/>
  <c r="E57"/>
  <c r="F57"/>
  <c r="G57"/>
  <c r="I57"/>
  <c r="D56"/>
  <c r="E56"/>
  <c r="F56"/>
  <c r="G56"/>
  <c r="I56"/>
  <c r="D55"/>
  <c r="E55"/>
  <c r="F55"/>
  <c r="G55"/>
  <c r="I55"/>
  <c r="D54"/>
  <c r="E54"/>
  <c r="F54"/>
  <c r="G54"/>
  <c r="I54"/>
  <c r="D53"/>
  <c r="E53"/>
  <c r="F53"/>
  <c r="G53"/>
  <c r="I53"/>
  <c r="D52"/>
  <c r="E52"/>
  <c r="F52"/>
  <c r="G52"/>
  <c r="I52"/>
  <c r="D51"/>
  <c r="E51"/>
  <c r="F51"/>
  <c r="G51"/>
  <c r="I51"/>
  <c r="D50"/>
  <c r="E50"/>
  <c r="F50"/>
  <c r="G50"/>
  <c r="I50"/>
  <c r="D49"/>
  <c r="E49"/>
  <c r="F49"/>
  <c r="G49"/>
  <c r="I49"/>
  <c r="M33"/>
  <c r="M32"/>
  <c r="M31"/>
  <c r="M30"/>
  <c r="M29"/>
  <c r="M28"/>
  <c r="M27"/>
  <c r="M26"/>
  <c r="M25"/>
  <c r="M24"/>
  <c r="M23"/>
  <c r="M22"/>
  <c r="D33"/>
  <c r="E33"/>
  <c r="F33"/>
  <c r="G33"/>
  <c r="I33"/>
  <c r="D32"/>
  <c r="E32"/>
  <c r="F32"/>
  <c r="G32"/>
  <c r="I32"/>
  <c r="D31"/>
  <c r="E31"/>
  <c r="F31"/>
  <c r="G31"/>
  <c r="I31"/>
  <c r="D30"/>
  <c r="E30"/>
  <c r="F30"/>
  <c r="G30"/>
  <c r="I30"/>
  <c r="D29"/>
  <c r="E29"/>
  <c r="F29"/>
  <c r="G29"/>
  <c r="I29"/>
  <c r="D28"/>
  <c r="E28"/>
  <c r="F28"/>
  <c r="G28"/>
  <c r="I28"/>
  <c r="D27"/>
  <c r="E27"/>
  <c r="F27"/>
  <c r="G27"/>
  <c r="I27"/>
  <c r="D26"/>
  <c r="E26"/>
  <c r="F26"/>
  <c r="G26"/>
  <c r="I26"/>
  <c r="D25"/>
  <c r="E25"/>
  <c r="F25"/>
  <c r="G25"/>
  <c r="I25"/>
  <c r="D24"/>
  <c r="E24"/>
  <c r="F24"/>
  <c r="G24"/>
  <c r="I24"/>
  <c r="D23"/>
  <c r="E23"/>
  <c r="F23"/>
  <c r="G23"/>
  <c r="I23"/>
  <c r="D22"/>
  <c r="E22"/>
  <c r="F22"/>
  <c r="G22"/>
  <c r="I22"/>
  <c r="D21"/>
  <c r="E21"/>
  <c r="F21"/>
  <c r="G21"/>
  <c r="I21"/>
  <c r="D20"/>
  <c r="E20"/>
  <c r="F20"/>
  <c r="G20"/>
  <c r="I20"/>
  <c r="D19"/>
  <c r="E19"/>
  <c r="F19"/>
  <c r="G19"/>
  <c r="I19"/>
  <c r="D18"/>
  <c r="E18"/>
  <c r="F18"/>
  <c r="G18"/>
  <c r="I18"/>
  <c r="D17"/>
  <c r="E17"/>
  <c r="F17"/>
  <c r="G17"/>
  <c r="I17"/>
  <c r="E43" i="9"/>
  <c r="D43"/>
  <c r="F43" s="1"/>
  <c r="E42"/>
  <c r="D42"/>
  <c r="F42" s="1"/>
  <c r="E40"/>
  <c r="D40"/>
  <c r="F40" s="1"/>
  <c r="E41"/>
  <c r="D41"/>
  <c r="E9"/>
  <c r="D9"/>
  <c r="E12"/>
  <c r="D12"/>
  <c r="G12" s="1"/>
  <c r="E13"/>
  <c r="D13"/>
  <c r="G13" s="1"/>
  <c r="E10"/>
  <c r="D10"/>
  <c r="E11"/>
  <c r="D11"/>
  <c r="G11" s="1"/>
  <c r="H3"/>
  <c r="I2"/>
  <c r="E43" i="8"/>
  <c r="D43"/>
  <c r="G43" s="1"/>
  <c r="E41"/>
  <c r="D41"/>
  <c r="E45"/>
  <c r="D45"/>
  <c r="G45" s="1"/>
  <c r="E44"/>
  <c r="D44"/>
  <c r="G44" s="1"/>
  <c r="E42"/>
  <c r="D42"/>
  <c r="G42" s="1"/>
  <c r="E47"/>
  <c r="D47"/>
  <c r="G47" s="1"/>
  <c r="E46"/>
  <c r="D46"/>
  <c r="G46" s="1"/>
  <c r="E40"/>
  <c r="D40"/>
  <c r="G40" s="1"/>
  <c r="E48"/>
  <c r="D48"/>
  <c r="G48" s="1"/>
  <c r="D10"/>
  <c r="B10" s="1"/>
  <c r="E10"/>
  <c r="D13"/>
  <c r="E13"/>
  <c r="D12"/>
  <c r="E12"/>
  <c r="D14"/>
  <c r="E14"/>
  <c r="D11"/>
  <c r="E11"/>
  <c r="D9"/>
  <c r="E9"/>
  <c r="D15"/>
  <c r="E15"/>
  <c r="D16"/>
  <c r="E16"/>
  <c r="H3"/>
  <c r="I2"/>
  <c r="D41" i="6"/>
  <c r="B41" s="1"/>
  <c r="B42" s="1"/>
  <c r="B43" s="1"/>
  <c r="B44" s="1"/>
  <c r="B45" s="1"/>
  <c r="B46" s="1"/>
  <c r="B47" s="1"/>
  <c r="B48" s="1"/>
  <c r="B49" s="1"/>
  <c r="B50" s="1"/>
  <c r="B51" s="1"/>
  <c r="B52" s="1"/>
  <c r="B53" s="1"/>
  <c r="B54" s="1"/>
  <c r="B55" s="1"/>
  <c r="B56" s="1"/>
  <c r="B57" s="1"/>
  <c r="B58" s="1"/>
  <c r="B59" s="1"/>
  <c r="B60" s="1"/>
  <c r="B61" s="1"/>
  <c r="B62" s="1"/>
  <c r="B63" s="1"/>
  <c r="B64" s="1"/>
  <c r="E41"/>
  <c r="D40"/>
  <c r="E40"/>
  <c r="D42"/>
  <c r="E42"/>
  <c r="E10"/>
  <c r="D10"/>
  <c r="M9"/>
  <c r="E9"/>
  <c r="D9"/>
  <c r="E13"/>
  <c r="D13"/>
  <c r="E11"/>
  <c r="D11"/>
  <c r="G11" s="1"/>
  <c r="E12"/>
  <c r="D12"/>
  <c r="F12" s="1"/>
  <c r="H3"/>
  <c r="I2"/>
  <c r="F10" l="1"/>
  <c r="B10"/>
  <c r="B11" s="1"/>
  <c r="B12" s="1"/>
  <c r="B13" s="1"/>
  <c r="B14" s="1"/>
  <c r="B15" s="1"/>
  <c r="B16" s="1"/>
  <c r="B17" s="1"/>
  <c r="B18" s="1"/>
  <c r="B19" s="1"/>
  <c r="B20" s="1"/>
  <c r="B21" s="1"/>
  <c r="B22" s="1"/>
  <c r="B23" s="1"/>
  <c r="B24" s="1"/>
  <c r="B25" s="1"/>
  <c r="B26" s="1"/>
  <c r="B27" s="1"/>
  <c r="B28" s="1"/>
  <c r="B29" s="1"/>
  <c r="B30" s="1"/>
  <c r="B31" s="1"/>
  <c r="B32" s="1"/>
  <c r="B33" s="1"/>
  <c r="B11" i="8"/>
  <c r="B12" s="1"/>
  <c r="B13" s="1"/>
  <c r="B14" s="1"/>
  <c r="B15" s="1"/>
  <c r="B16" s="1"/>
  <c r="B17" s="1"/>
  <c r="B18" s="1"/>
  <c r="B19" s="1"/>
  <c r="B20" s="1"/>
  <c r="B21" s="1"/>
  <c r="B22" s="1"/>
  <c r="B23" s="1"/>
  <c r="B24" s="1"/>
  <c r="B25" s="1"/>
  <c r="B26" s="1"/>
  <c r="B27" s="1"/>
  <c r="B28" s="1"/>
  <c r="B29" s="1"/>
  <c r="B30" s="1"/>
  <c r="B31" s="1"/>
  <c r="B32" s="1"/>
  <c r="B33" s="1"/>
  <c r="G41"/>
  <c r="B41"/>
  <c r="B42" s="1"/>
  <c r="B43" s="1"/>
  <c r="B44" s="1"/>
  <c r="B45" s="1"/>
  <c r="B46" s="1"/>
  <c r="B47" s="1"/>
  <c r="B48" s="1"/>
  <c r="B49" s="1"/>
  <c r="B50" s="1"/>
  <c r="B51" s="1"/>
  <c r="B52" s="1"/>
  <c r="B53" s="1"/>
  <c r="B54" s="1"/>
  <c r="B55" s="1"/>
  <c r="B56" s="1"/>
  <c r="B57" s="1"/>
  <c r="B58" s="1"/>
  <c r="B59" s="1"/>
  <c r="B60" s="1"/>
  <c r="B61" s="1"/>
  <c r="B62" s="1"/>
  <c r="B63" s="1"/>
  <c r="B64" s="1"/>
  <c r="G10" i="9"/>
  <c r="B10"/>
  <c r="B11" s="1"/>
  <c r="B12" s="1"/>
  <c r="B13" s="1"/>
  <c r="B14" s="1"/>
  <c r="B15" s="1"/>
  <c r="B16" s="1"/>
  <c r="B17" s="1"/>
  <c r="B18" s="1"/>
  <c r="B19" s="1"/>
  <c r="B20" s="1"/>
  <c r="B21" s="1"/>
  <c r="B22" s="1"/>
  <c r="B23" s="1"/>
  <c r="B24" s="1"/>
  <c r="B25" s="1"/>
  <c r="B26" s="1"/>
  <c r="B27" s="1"/>
  <c r="B28" s="1"/>
  <c r="B29" s="1"/>
  <c r="B30" s="1"/>
  <c r="B31" s="1"/>
  <c r="B32" s="1"/>
  <c r="B33" s="1"/>
  <c r="F41"/>
  <c r="B41"/>
  <c r="B42" s="1"/>
  <c r="B43" s="1"/>
  <c r="B44" s="1"/>
  <c r="B45" s="1"/>
  <c r="B46" s="1"/>
  <c r="B47" s="1"/>
  <c r="B48" s="1"/>
  <c r="B49" s="1"/>
  <c r="B50" s="1"/>
  <c r="B51" s="1"/>
  <c r="B52" s="1"/>
  <c r="B53" s="1"/>
  <c r="B54" s="1"/>
  <c r="B55" s="1"/>
  <c r="B56" s="1"/>
  <c r="B57" s="1"/>
  <c r="B58" s="1"/>
  <c r="B59" s="1"/>
  <c r="B60" s="1"/>
  <c r="B61" s="1"/>
  <c r="B62" s="1"/>
  <c r="B63" s="1"/>
  <c r="B64" s="1"/>
  <c r="M11" i="6"/>
  <c r="G43" i="9"/>
  <c r="G40"/>
  <c r="G41"/>
  <c r="G42"/>
  <c r="F13"/>
  <c r="F11"/>
  <c r="G9"/>
  <c r="F9"/>
  <c r="F12"/>
  <c r="F10"/>
  <c r="F48" i="8"/>
  <c r="F40"/>
  <c r="F46"/>
  <c r="F47"/>
  <c r="F42"/>
  <c r="F44"/>
  <c r="F45"/>
  <c r="F41"/>
  <c r="F43"/>
  <c r="F16"/>
  <c r="G16"/>
  <c r="F15"/>
  <c r="G15"/>
  <c r="F9"/>
  <c r="G9"/>
  <c r="F11"/>
  <c r="G11"/>
  <c r="F14"/>
  <c r="G14"/>
  <c r="F12"/>
  <c r="G12"/>
  <c r="F13"/>
  <c r="G13"/>
  <c r="F10"/>
  <c r="G10"/>
  <c r="F40" i="6"/>
  <c r="G40"/>
  <c r="F42"/>
  <c r="G42"/>
  <c r="G41"/>
  <c r="F41"/>
  <c r="F11"/>
  <c r="F13"/>
  <c r="G13"/>
  <c r="G9"/>
  <c r="M10"/>
  <c r="G12"/>
  <c r="F9"/>
  <c r="G10"/>
  <c r="G59" i="1"/>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H10" l="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I14" i="2"/>
  <c r="G10" i="1" l="1"/>
  <c r="I10" i="8" s="1"/>
  <c r="G14" i="1"/>
  <c r="I11" i="8" s="1"/>
  <c r="G18" i="1"/>
  <c r="I48" i="8" s="1"/>
  <c r="G22" i="1"/>
  <c r="I42" i="8" s="1"/>
  <c r="G26" i="1"/>
  <c r="I43" i="8" s="1"/>
  <c r="G30" i="1"/>
  <c r="I42" i="12" s="1"/>
  <c r="G34" i="1"/>
  <c r="I40" i="12" s="1"/>
  <c r="G38" i="1"/>
  <c r="I12" i="9" s="1"/>
  <c r="G42" i="1"/>
  <c r="I42" i="9" s="1"/>
  <c r="G46" i="1"/>
  <c r="I41" i="13" s="1"/>
  <c r="G50" i="1"/>
  <c r="I10" i="13" s="1"/>
  <c r="G54" i="1"/>
  <c r="I12" i="6" s="1"/>
  <c r="G58" i="1"/>
  <c r="I10" i="6" s="1"/>
  <c r="G13" i="1"/>
  <c r="I14" i="8" s="1"/>
  <c r="G25" i="1"/>
  <c r="I41" i="8" s="1"/>
  <c r="G41" i="1"/>
  <c r="I40" i="9" s="1"/>
  <c r="G53" i="1"/>
  <c r="I9" i="14" s="1"/>
  <c r="G11" i="1"/>
  <c r="I13" i="8" s="1"/>
  <c r="G15" i="1"/>
  <c r="I9" i="8" s="1"/>
  <c r="G19" i="1"/>
  <c r="I40" i="8" s="1"/>
  <c r="G23" i="1"/>
  <c r="I44" i="8" s="1"/>
  <c r="G27" i="1"/>
  <c r="I9" i="12" s="1"/>
  <c r="G31" i="1"/>
  <c r="I41" i="12" s="1"/>
  <c r="G35" i="1"/>
  <c r="I11" i="9" s="1"/>
  <c r="G39" i="1"/>
  <c r="I9" i="9" s="1"/>
  <c r="G43" i="1"/>
  <c r="I43" i="9" s="1"/>
  <c r="G47" i="1"/>
  <c r="I41" i="6" s="1"/>
  <c r="G51" i="1"/>
  <c r="I11" i="13" s="1"/>
  <c r="G55" i="1"/>
  <c r="I11" i="6" s="1"/>
  <c r="G21" i="1"/>
  <c r="I47" i="8" s="1"/>
  <c r="G29" i="1"/>
  <c r="I11" i="12" s="1"/>
  <c r="G37" i="1"/>
  <c r="I13" i="9" s="1"/>
  <c r="G49" i="1"/>
  <c r="I42" i="6" s="1"/>
  <c r="G12" i="1"/>
  <c r="I12" i="8" s="1"/>
  <c r="G16" i="1"/>
  <c r="I15" i="8" s="1"/>
  <c r="G20" i="1"/>
  <c r="I46" i="8" s="1"/>
  <c r="G24" i="1"/>
  <c r="I45" i="8" s="1"/>
  <c r="G28" i="1"/>
  <c r="I10" i="12" s="1"/>
  <c r="G32" i="1"/>
  <c r="I43" i="12" s="1"/>
  <c r="G36" i="1"/>
  <c r="I10" i="9" s="1"/>
  <c r="G40" i="1"/>
  <c r="I41" i="9" s="1"/>
  <c r="G44" i="1"/>
  <c r="I40" i="13" s="1"/>
  <c r="G48" i="1"/>
  <c r="I40" i="6" s="1"/>
  <c r="G52" i="1"/>
  <c r="I9" i="13" s="1"/>
  <c r="G56" i="1"/>
  <c r="I13" i="6" s="1"/>
  <c r="G17" i="1"/>
  <c r="I16" i="8" s="1"/>
  <c r="G33" i="1"/>
  <c r="I44" i="12" s="1"/>
  <c r="G45" i="1"/>
  <c r="I42" i="13" s="1"/>
  <c r="G57" i="1"/>
  <c r="I9" i="6" s="1"/>
  <c r="G3" i="1"/>
  <c r="G2"/>
  <c r="C19" i="2"/>
  <c r="C20" l="1"/>
  <c r="C21" l="1"/>
  <c r="C22" l="1"/>
  <c r="C23"/>
  <c r="C24" l="1"/>
  <c r="C25" l="1"/>
  <c r="C26" l="1"/>
  <c r="C27" l="1"/>
  <c r="C28" l="1"/>
  <c r="C29" l="1"/>
  <c r="C30" l="1"/>
  <c r="C31" l="1"/>
  <c r="C32" l="1"/>
  <c r="C33" l="1"/>
  <c r="C34" l="1"/>
  <c r="C35" l="1"/>
  <c r="C36" l="1"/>
  <c r="C37" l="1"/>
  <c r="C38" l="1"/>
  <c r="C39" l="1"/>
  <c r="C40" l="1"/>
  <c r="C41" l="1"/>
  <c r="C42" l="1"/>
  <c r="C43" l="1"/>
  <c r="C44" l="1"/>
  <c r="C45" l="1"/>
  <c r="C46" l="1"/>
  <c r="C47" l="1"/>
  <c r="C48" l="1"/>
  <c r="C49" l="1"/>
  <c r="C50" l="1"/>
  <c r="C51" l="1"/>
  <c r="C52" l="1"/>
  <c r="C53" l="1"/>
  <c r="C54" l="1"/>
  <c r="C55" l="1"/>
  <c r="C56" l="1"/>
  <c r="C57" l="1"/>
  <c r="C58" l="1"/>
  <c r="C59" l="1"/>
  <c r="C60" l="1"/>
  <c r="C61" l="1"/>
  <c r="C62" l="1"/>
  <c r="C63" l="1"/>
  <c r="C64" l="1"/>
  <c r="C65" l="1"/>
  <c r="C66" l="1"/>
  <c r="C67" l="1"/>
  <c r="C68" l="1"/>
  <c r="C69" l="1"/>
  <c r="C70" l="1"/>
  <c r="C71" l="1"/>
  <c r="C72" l="1"/>
  <c r="C73" l="1"/>
  <c r="C74" l="1"/>
  <c r="C75" l="1"/>
  <c r="C76" l="1"/>
  <c r="C77" l="1"/>
  <c r="C78" l="1"/>
  <c r="C79" l="1"/>
  <c r="C80" l="1"/>
  <c r="C81" l="1"/>
  <c r="C82" l="1"/>
  <c r="C83" l="1"/>
  <c r="C84" l="1"/>
  <c r="C85" l="1"/>
  <c r="C86" l="1"/>
  <c r="C87" l="1"/>
  <c r="C88" l="1"/>
  <c r="C89" l="1"/>
  <c r="C90" l="1"/>
  <c r="C91" l="1"/>
  <c r="C92" l="1"/>
  <c r="C93" l="1"/>
  <c r="C94" l="1"/>
  <c r="C95" l="1"/>
  <c r="C96" l="1"/>
  <c r="C97" l="1"/>
  <c r="C98" l="1"/>
  <c r="C99" l="1"/>
  <c r="C100" l="1"/>
  <c r="C101" l="1"/>
  <c r="C102" l="1"/>
  <c r="C103" l="1"/>
  <c r="C104" l="1"/>
  <c r="C105" l="1"/>
  <c r="C106" l="1"/>
  <c r="C107" l="1"/>
  <c r="C108" l="1"/>
  <c r="C109" l="1"/>
  <c r="C110" l="1"/>
  <c r="C111" l="1"/>
  <c r="C112" l="1"/>
  <c r="C113" l="1"/>
</calcChain>
</file>

<file path=xl/sharedStrings.xml><?xml version="1.0" encoding="utf-8"?>
<sst xmlns="http://schemas.openxmlformats.org/spreadsheetml/2006/main" count="624" uniqueCount="192">
  <si>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</si>
  <si>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</si>
  <si>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</si>
  <si>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</si>
  <si>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</si>
  <si>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</si>
  <si>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</si>
  <si>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</si>
  <si>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</si>
  <si>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</si>
  <si>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</si>
  <si>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</si>
  <si>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</si>
  <si>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</si>
  <si>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</si>
  <si>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</si>
  <si>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</si>
  <si>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</si>
  <si>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</si>
  <si>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</si>
  <si>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</si>
  <si>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</si>
  <si>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</si>
  <si>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</si>
  <si>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</si>
  <si>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</si>
  <si>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</si>
  <si>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</si>
  <si>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</si>
  <si>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</si>
  <si>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</si>
  <si>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</si>
  <si>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</si>
  <si>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</si>
  <si>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</si>
  <si>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</si>
  <si>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</si>
  <si>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</si>
  <si>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</si>
  <si>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</si>
  <si>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</si>
  <si>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</si>
  <si>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</si>
  <si>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</si>
  <si>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</si>
  <si>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</si>
  <si>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</si>
  <si>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</si>
  <si>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</si>
  <si>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</si>
  <si>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</si>
  <si>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</si>
  <si>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</si>
  <si>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</si>
  <si>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</si>
  <si>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</si>
  <si>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</si>
  <si>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</si>
  <si>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</si>
  <si>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</si>
  <si>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</si>
  <si>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</si>
  <si>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</si>
  <si>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</si>
  <si>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</si>
  <si>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</si>
  <si>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</si>
  <si>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</si>
  <si>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</si>
  <si>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</si>
  <si>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 Vyplňte startovní číslo a dosažený čas ve formě hodiny, minuty, sekundy.</t>
  </si>
  <si>
    <t>• Pokud jste správně provedli všechny předchozí kroky (Identifikační údaje, Kategorie, Registrace), vše ostatní se doplní automaticky.</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</si>
  <si>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</si>
  <si>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</si>
  <si>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</si>
  <si>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</si>
  <si>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</si>
  <si>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</si>
  <si>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</si>
  <si>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</si>
  <si>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</si>
  <si>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</si>
  <si>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</si>
  <si>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</si>
  <si>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check čas</t>
  </si>
  <si>
    <t>Problémy</t>
  </si>
  <si>
    <t>Něco nefunguje? Nevíte si rady? Neva ... zkuste nám napsat zprávu na facebookové stránky Jihočeského klubu maratonců. Pokud to půjde, nenecháme vás ve štychu.</t>
  </si>
  <si>
    <t>Reuter Run Boršov nad Vltavou - děti</t>
  </si>
  <si>
    <t>Jihočeský klub maratonců</t>
  </si>
  <si>
    <t>Mladší žactvo H</t>
  </si>
  <si>
    <t>Připravka H</t>
  </si>
  <si>
    <t>Mladší přípravka H</t>
  </si>
  <si>
    <t>Mladší přípravka D</t>
  </si>
  <si>
    <t>Přípravka D</t>
  </si>
  <si>
    <t>Mladší žactvo D</t>
  </si>
  <si>
    <t>Nejmladší žactvo H</t>
  </si>
  <si>
    <t>Nejmladší žactvo D</t>
  </si>
  <si>
    <t>Starší žactvo H</t>
  </si>
  <si>
    <t>Starší žactvo D</t>
  </si>
  <si>
    <t>Mladší dorost H</t>
  </si>
  <si>
    <t>Mladší dorost D</t>
  </si>
  <si>
    <t>Liška Jakub</t>
  </si>
  <si>
    <t>www.dva běžci.cz</t>
  </si>
  <si>
    <t>M</t>
  </si>
  <si>
    <t>Nováček Tadeaš</t>
  </si>
  <si>
    <t>Nové Homole</t>
  </si>
  <si>
    <t>Černý Svatopluk</t>
  </si>
  <si>
    <t>Libnič</t>
  </si>
  <si>
    <t>Hrdina Jan</t>
  </si>
  <si>
    <t>Munice</t>
  </si>
  <si>
    <t>Kůrka Oliver</t>
  </si>
  <si>
    <t>Čkyně</t>
  </si>
  <si>
    <t>Durdil Lukáš</t>
  </si>
  <si>
    <t>Mokrovraty</t>
  </si>
  <si>
    <t>Krček Eliáš</t>
  </si>
  <si>
    <t>Č. Budějovice</t>
  </si>
  <si>
    <t>Gazda Sebastián</t>
  </si>
  <si>
    <t>Bujanov</t>
  </si>
  <si>
    <t>Nováčková Tereza</t>
  </si>
  <si>
    <t>Z</t>
  </si>
  <si>
    <t>Hantová Linda</t>
  </si>
  <si>
    <t>Homole</t>
  </si>
  <si>
    <t>Konečná Ema</t>
  </si>
  <si>
    <t>Rožnov</t>
  </si>
  <si>
    <t>Kyselová Eliška</t>
  </si>
  <si>
    <t>Pokorná Anna</t>
  </si>
  <si>
    <t>Dobřejovice</t>
  </si>
  <si>
    <t>Čeganová Nela</t>
  </si>
  <si>
    <t>Paryzková Gabriela</t>
  </si>
  <si>
    <t>TC. Dvořák . Č.B.</t>
  </si>
  <si>
    <t>Haňurová Nela</t>
  </si>
  <si>
    <t>Boršov nad Vltavou</t>
  </si>
  <si>
    <t>Rolníková Ellen</t>
  </si>
  <si>
    <t>Liška Jan</t>
  </si>
  <si>
    <t>Hubáček Josef</t>
  </si>
  <si>
    <t>Hluboká nad Vltavou</t>
  </si>
  <si>
    <t>Glier Miroslav</t>
  </si>
  <si>
    <t>Doubravník</t>
  </si>
  <si>
    <t>Matoušová Jana</t>
  </si>
  <si>
    <t>Neznašov</t>
  </si>
  <si>
    <t>Hollerová Kristýna</t>
  </si>
  <si>
    <t>Ramissio</t>
  </si>
  <si>
    <t>Hudáková Maruška</t>
  </si>
  <si>
    <t>Praha</t>
  </si>
  <si>
    <t>Haňurová Natalie</t>
  </si>
  <si>
    <t>Gulykašová Ema</t>
  </si>
  <si>
    <t>Jindřichův Hradec</t>
  </si>
  <si>
    <t xml:space="preserve">Matouš Martin </t>
  </si>
  <si>
    <t>Eistelt Samuel</t>
  </si>
  <si>
    <t>HC Motor</t>
  </si>
  <si>
    <t>Svoboda Samuel</t>
  </si>
  <si>
    <t>Durdil Tomáš</t>
  </si>
  <si>
    <t>Sedlák Tomáš</t>
  </si>
  <si>
    <t>SK Čéčova</t>
  </si>
  <si>
    <t>Hantová Nelly</t>
  </si>
  <si>
    <t>Lomská Simona</t>
  </si>
  <si>
    <t>Hollerová Markéta</t>
  </si>
  <si>
    <t>Gulykašová Kristýna</t>
  </si>
  <si>
    <t>Štěpánová Natálie</t>
  </si>
  <si>
    <t>Prachatice</t>
  </si>
  <si>
    <t>Buchlovská Markéta</t>
  </si>
  <si>
    <t>Smržová Beáta</t>
  </si>
  <si>
    <t>Eisteltová Ellen</t>
  </si>
  <si>
    <t xml:space="preserve">SK Dynamo Č. B. </t>
  </si>
  <si>
    <t>Šimánková Magdaléna</t>
  </si>
  <si>
    <t>Jiskra Třeboň</t>
  </si>
  <si>
    <t>Candrová Michaela</t>
  </si>
  <si>
    <t>B+H Triatlon</t>
  </si>
  <si>
    <t>Mikšl Martin</t>
  </si>
  <si>
    <t>FC Čtyři Dvory</t>
  </si>
  <si>
    <t>Caldr Karel</t>
  </si>
  <si>
    <t>Střížov</t>
  </si>
  <si>
    <t>Stejskal Filip</t>
  </si>
  <si>
    <t>Sokol Č.B.</t>
  </si>
  <si>
    <t>Candra Tomáš</t>
  </si>
  <si>
    <t>Černý Vítězslav</t>
  </si>
  <si>
    <t>Caldr Jakub</t>
  </si>
  <si>
    <t>Hudák Tomáš</t>
  </si>
  <si>
    <t>Čoka Jan</t>
  </si>
  <si>
    <t>Čoka Tomáš</t>
  </si>
  <si>
    <t>sk če</t>
  </si>
  <si>
    <t>Mladší přípravka</t>
  </si>
  <si>
    <t>Nejmladší žactvo</t>
  </si>
  <si>
    <t>V Ý S L E D K O V Á   L I S T I N A</t>
  </si>
  <si>
    <t>Mladší žactvo</t>
  </si>
  <si>
    <t>Přípravka</t>
  </si>
  <si>
    <t>Starší žactvo</t>
  </si>
  <si>
    <t>Mladší dorost</t>
  </si>
  <si>
    <t>Starší dorost H</t>
  </si>
  <si>
    <t>Starší dorost D</t>
  </si>
  <si>
    <t>-</t>
  </si>
  <si>
    <t>Starší dorost</t>
  </si>
</sst>
</file>

<file path=xl/styles.xml><?xml version="1.0" encoding="utf-8"?>
<styleSheet xmlns="http://schemas.openxmlformats.org/spreadsheetml/2006/main">
  <numFmts count="3">
    <numFmt numFmtId="164" formatCode="0&quot; řádků&quot;"/>
    <numFmt numFmtId="165" formatCode="[h]:mm:ss;@"/>
    <numFmt numFmtId="166" formatCode="0&quot;.&quot;"/>
  </numFmts>
  <fonts count="18">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
      <sz val="10"/>
      <color theme="1"/>
      <name val="Calibri"/>
      <scheme val="minor"/>
    </font>
    <font>
      <b/>
      <sz val="10"/>
      <color theme="1"/>
      <name val="Calibri"/>
      <scheme val="minor"/>
    </font>
  </fonts>
  <fills count="11">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ck">
        <color theme="0"/>
      </left>
      <right/>
      <top/>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xf numFmtId="0" fontId="4" fillId="0" borderId="0" xfId="0" applyFont="1"/>
    <xf numFmtId="0" fontId="4" fillId="0" borderId="0" xfId="0" applyFont="1" applyAlignment="1">
      <alignment horizontal="center"/>
    </xf>
    <xf numFmtId="0" fontId="6" fillId="0" borderId="0" xfId="0" applyFont="1"/>
    <xf numFmtId="0" fontId="6"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xf>
    <xf numFmtId="0" fontId="6" fillId="0" borderId="0" xfId="0" applyFont="1" applyAlignment="1">
      <alignment horizontal="right"/>
    </xf>
    <xf numFmtId="14" fontId="6" fillId="0" borderId="0" xfId="0" applyNumberFormat="1" applyFont="1" applyAlignment="1">
      <alignment horizontal="right"/>
    </xf>
    <xf numFmtId="0" fontId="4" fillId="3" borderId="0" xfId="0" applyFont="1" applyFill="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2" xfId="0" applyNumberFormat="1" applyFont="1" applyFill="1" applyBorder="1" applyAlignment="1">
      <alignment horizontal="center"/>
    </xf>
    <xf numFmtId="0" fontId="5" fillId="3" borderId="4" xfId="0" applyNumberFormat="1" applyFont="1" applyFill="1" applyBorder="1" applyAlignment="1">
      <alignment horizontal="center"/>
    </xf>
    <xf numFmtId="0" fontId="8" fillId="5" borderId="5" xfId="0" applyFont="1" applyFill="1" applyBorder="1" applyAlignment="1" applyProtection="1">
      <alignment horizontal="left" vertical="top"/>
      <protection locked="0"/>
    </xf>
    <xf numFmtId="0" fontId="5" fillId="6" borderId="0" xfId="0" applyFont="1" applyFill="1" applyAlignment="1" applyProtection="1">
      <alignment horizontal="center"/>
      <protection locked="0"/>
    </xf>
    <xf numFmtId="0" fontId="5" fillId="6" borderId="0" xfId="0" applyFont="1" applyFill="1" applyProtection="1">
      <protection locked="0"/>
    </xf>
    <xf numFmtId="0" fontId="4" fillId="0" borderId="0" xfId="0" applyFont="1" applyAlignment="1">
      <alignment horizontal="left" vertical="top" indent="1"/>
    </xf>
    <xf numFmtId="0" fontId="4" fillId="0" borderId="0" xfId="0" applyFont="1" applyAlignment="1">
      <alignment horizontal="center" vertical="top"/>
    </xf>
    <xf numFmtId="0" fontId="14" fillId="0" borderId="0" xfId="0" applyFont="1" applyAlignment="1">
      <alignment vertical="top"/>
    </xf>
    <xf numFmtId="0" fontId="5" fillId="0" borderId="0" xfId="0" applyFont="1" applyAlignment="1">
      <alignment horizontal="center" vertical="top"/>
    </xf>
    <xf numFmtId="0" fontId="4" fillId="7" borderId="0" xfId="0" applyFont="1" applyFill="1" applyAlignment="1">
      <alignment horizontal="center" vertical="top"/>
    </xf>
    <xf numFmtId="0" fontId="8" fillId="4" borderId="0" xfId="0" applyFont="1" applyFill="1" applyBorder="1" applyAlignment="1" applyProtection="1">
      <alignment horizontal="center" vertical="top"/>
      <protection locked="0"/>
    </xf>
    <xf numFmtId="0" fontId="10" fillId="4" borderId="0" xfId="0" applyFont="1" applyFill="1" applyBorder="1" applyAlignment="1" applyProtection="1">
      <alignment horizontal="center" vertical="top"/>
      <protection locked="0"/>
    </xf>
    <xf numFmtId="0" fontId="15" fillId="0" borderId="0" xfId="0" applyFont="1" applyAlignment="1">
      <alignment horizontal="center" vertical="top"/>
    </xf>
    <xf numFmtId="164" fontId="4" fillId="0" borderId="0" xfId="0" applyNumberFormat="1" applyFont="1" applyAlignment="1">
      <alignment horizontal="left" vertical="top"/>
    </xf>
    <xf numFmtId="14" fontId="8" fillId="5" borderId="5" xfId="0" applyNumberFormat="1" applyFont="1" applyFill="1" applyBorder="1" applyAlignment="1" applyProtection="1">
      <alignment horizontal="left" vertical="top"/>
      <protection locked="0"/>
    </xf>
    <xf numFmtId="0" fontId="15" fillId="0" borderId="0" xfId="0" applyFont="1" applyAlignment="1">
      <alignment horizontal="left" vertical="top"/>
    </xf>
    <xf numFmtId="0" fontId="4" fillId="0" borderId="0" xfId="0" applyFont="1" applyFill="1" applyAlignment="1">
      <alignment vertical="top"/>
    </xf>
    <xf numFmtId="0" fontId="12" fillId="8" borderId="0" xfId="1" applyFill="1" applyAlignment="1">
      <alignment horizontal="center" vertical="top"/>
    </xf>
    <xf numFmtId="0" fontId="11" fillId="8" borderId="0" xfId="0" applyFont="1" applyFill="1" applyBorder="1" applyAlignment="1">
      <alignment horizontal="center" vertical="top"/>
    </xf>
    <xf numFmtId="0" fontId="4" fillId="8" borderId="0" xfId="0" applyFont="1" applyFill="1" applyBorder="1" applyAlignment="1">
      <alignment horizontal="center" vertical="top"/>
    </xf>
    <xf numFmtId="0" fontId="4" fillId="0" borderId="0" xfId="0" applyFont="1" applyFill="1" applyBorder="1" applyAlignment="1">
      <alignment horizontal="center" vertical="top"/>
    </xf>
    <xf numFmtId="0" fontId="12" fillId="8" borderId="0" xfId="1" applyFill="1" applyBorder="1" applyAlignment="1">
      <alignment horizontal="center" vertical="top"/>
    </xf>
    <xf numFmtId="0" fontId="4" fillId="6"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3" borderId="0" xfId="0" applyFont="1" applyFill="1" applyAlignment="1">
      <alignment horizontal="left"/>
    </xf>
    <xf numFmtId="0" fontId="10" fillId="0" borderId="0" xfId="0" applyFont="1" applyAlignment="1">
      <alignment horizontal="center"/>
    </xf>
    <xf numFmtId="0" fontId="4" fillId="6" borderId="0" xfId="0" applyFont="1" applyFill="1" applyAlignment="1" applyProtection="1">
      <alignment horizontal="center"/>
      <protection locked="0"/>
    </xf>
    <xf numFmtId="0" fontId="4" fillId="6" borderId="6"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0" fontId="4" fillId="6" borderId="9"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0" fontId="4" fillId="6" borderId="11" xfId="0"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9" fillId="9" borderId="15" xfId="0" applyFont="1" applyFill="1" applyBorder="1" applyAlignment="1">
      <alignment horizontal="center"/>
    </xf>
    <xf numFmtId="0" fontId="9" fillId="10" borderId="15" xfId="0" applyFont="1" applyFill="1" applyBorder="1" applyAlignment="1">
      <alignment horizontal="center"/>
    </xf>
    <xf numFmtId="0" fontId="16" fillId="6" borderId="0" xfId="0" applyFont="1" applyFill="1" applyBorder="1" applyAlignment="1" applyProtection="1">
      <alignment horizontal="center"/>
      <protection locked="0"/>
    </xf>
    <xf numFmtId="0" fontId="16" fillId="6" borderId="13"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16" fillId="6" borderId="14" xfId="0" applyFont="1" applyFill="1" applyBorder="1" applyAlignment="1" applyProtection="1">
      <alignment horizontal="center"/>
      <protection locked="0"/>
    </xf>
    <xf numFmtId="0" fontId="3" fillId="6" borderId="0" xfId="0" applyFont="1" applyFill="1" applyAlignment="1" applyProtection="1">
      <alignment horizontal="center"/>
      <protection locked="0"/>
    </xf>
    <xf numFmtId="0" fontId="3" fillId="6" borderId="11"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0"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8"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9" fillId="9" borderId="15" xfId="0" applyFont="1" applyFill="1" applyBorder="1" applyAlignment="1">
      <alignment horizontal="right"/>
    </xf>
    <xf numFmtId="0" fontId="10" fillId="0" borderId="0" xfId="0" applyFont="1"/>
    <xf numFmtId="0" fontId="2" fillId="6" borderId="11"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0" xfId="0" applyFont="1" applyFill="1" applyAlignment="1" applyProtection="1">
      <alignment horizontal="center"/>
      <protection locked="0"/>
    </xf>
    <xf numFmtId="0" fontId="9" fillId="10" borderId="15" xfId="0" applyNumberFormat="1" applyFont="1" applyFill="1" applyBorder="1" applyAlignment="1">
      <alignment horizontal="center"/>
    </xf>
    <xf numFmtId="0" fontId="2" fillId="6" borderId="0" xfId="0" applyFont="1" applyFill="1" applyBorder="1" applyAlignment="1" applyProtection="1">
      <alignment horizontal="center"/>
      <protection locked="0"/>
    </xf>
    <xf numFmtId="166" fontId="2" fillId="6" borderId="11" xfId="0" applyNumberFormat="1" applyFont="1" applyFill="1" applyBorder="1" applyAlignment="1" applyProtection="1">
      <alignment horizontal="center"/>
      <protection locked="0"/>
    </xf>
    <xf numFmtId="166" fontId="2" fillId="6" borderId="7" xfId="0" applyNumberFormat="1" applyFont="1" applyFill="1" applyBorder="1" applyAlignment="1" applyProtection="1">
      <alignment horizontal="center"/>
      <protection locked="0"/>
    </xf>
    <xf numFmtId="166" fontId="2" fillId="6" borderId="12" xfId="0" applyNumberFormat="1" applyFont="1" applyFill="1" applyBorder="1" applyAlignment="1" applyProtection="1">
      <alignment horizontal="center"/>
      <protection locked="0"/>
    </xf>
    <xf numFmtId="166" fontId="2" fillId="6" borderId="13" xfId="0" applyNumberFormat="1" applyFont="1" applyFill="1" applyBorder="1" applyAlignment="1" applyProtection="1">
      <alignment horizontal="center"/>
      <protection locked="0"/>
    </xf>
    <xf numFmtId="166" fontId="2" fillId="6" borderId="8" xfId="0" applyNumberFormat="1" applyFont="1" applyFill="1" applyBorder="1" applyAlignment="1" applyProtection="1">
      <alignment horizontal="center"/>
      <protection locked="0"/>
    </xf>
    <xf numFmtId="166" fontId="2" fillId="6" borderId="14" xfId="0" applyNumberFormat="1" applyFont="1" applyFill="1" applyBorder="1" applyAlignment="1" applyProtection="1">
      <alignment horizontal="center"/>
      <protection locked="0"/>
    </xf>
    <xf numFmtId="0" fontId="4" fillId="6" borderId="0" xfId="0" applyFont="1" applyFill="1"/>
    <xf numFmtId="0" fontId="4" fillId="6" borderId="0" xfId="0" applyFont="1" applyFill="1" applyAlignment="1">
      <alignment horizontal="center"/>
    </xf>
    <xf numFmtId="166" fontId="4" fillId="6" borderId="0" xfId="0" applyNumberFormat="1" applyFont="1" applyFill="1" applyAlignment="1">
      <alignment horizontal="center"/>
    </xf>
    <xf numFmtId="0" fontId="4" fillId="6" borderId="0" xfId="0" applyFont="1" applyFill="1" applyAlignment="1">
      <alignment horizontal="left"/>
    </xf>
    <xf numFmtId="165" fontId="10" fillId="6" borderId="0" xfId="0" applyNumberFormat="1" applyFont="1" applyFill="1" applyAlignment="1">
      <alignment horizontal="center"/>
    </xf>
    <xf numFmtId="166" fontId="16" fillId="6" borderId="0" xfId="0" applyNumberFormat="1" applyFont="1" applyFill="1" applyBorder="1" applyAlignment="1">
      <alignment horizontal="center"/>
    </xf>
    <xf numFmtId="0" fontId="16" fillId="6" borderId="0" xfId="0" applyNumberFormat="1" applyFont="1" applyFill="1" applyBorder="1"/>
    <xf numFmtId="0" fontId="16" fillId="6" borderId="0" xfId="0" applyNumberFormat="1" applyFont="1" applyFill="1" applyBorder="1" applyAlignment="1">
      <alignment horizontal="center"/>
    </xf>
    <xf numFmtId="0" fontId="16" fillId="6" borderId="0" xfId="0" applyNumberFormat="1" applyFont="1" applyFill="1" applyBorder="1" applyAlignment="1">
      <alignment horizontal="left"/>
    </xf>
    <xf numFmtId="165" fontId="17" fillId="6" borderId="0" xfId="0" applyNumberFormat="1" applyFont="1" applyFill="1" applyBorder="1" applyAlignment="1">
      <alignment horizontal="center"/>
    </xf>
    <xf numFmtId="166" fontId="3" fillId="6" borderId="0" xfId="0" applyNumberFormat="1" applyFont="1" applyFill="1" applyBorder="1" applyAlignment="1">
      <alignment horizontal="center"/>
    </xf>
    <xf numFmtId="0" fontId="3" fillId="6" borderId="0" xfId="0" applyNumberFormat="1" applyFont="1" applyFill="1" applyBorder="1"/>
    <xf numFmtId="0" fontId="3" fillId="6" borderId="0" xfId="0" applyNumberFormat="1" applyFont="1" applyFill="1" applyBorder="1" applyAlignment="1">
      <alignment horizontal="center"/>
    </xf>
    <xf numFmtId="0" fontId="3" fillId="6" borderId="0" xfId="0" applyNumberFormat="1" applyFont="1" applyFill="1" applyBorder="1" applyAlignment="1">
      <alignment horizontal="left"/>
    </xf>
    <xf numFmtId="165" fontId="10" fillId="6" borderId="0" xfId="0" applyNumberFormat="1" applyFont="1" applyFill="1" applyBorder="1" applyAlignment="1">
      <alignment horizontal="center"/>
    </xf>
    <xf numFmtId="0" fontId="2" fillId="6" borderId="0" xfId="0" applyNumberFormat="1" applyFont="1" applyFill="1"/>
    <xf numFmtId="0" fontId="2" fillId="6" borderId="0" xfId="0" applyNumberFormat="1" applyFont="1" applyFill="1" applyAlignment="1">
      <alignment horizontal="center"/>
    </xf>
    <xf numFmtId="0" fontId="2" fillId="6" borderId="0" xfId="0" applyNumberFormat="1" applyFont="1" applyFill="1" applyAlignment="1">
      <alignment horizontal="left"/>
    </xf>
    <xf numFmtId="166" fontId="2" fillId="6" borderId="0" xfId="0" applyNumberFormat="1" applyFont="1" applyFill="1" applyBorder="1" applyAlignment="1">
      <alignment horizontal="center"/>
    </xf>
    <xf numFmtId="0" fontId="2" fillId="6" borderId="0" xfId="0" applyNumberFormat="1" applyFont="1" applyFill="1" applyBorder="1"/>
    <xf numFmtId="0" fontId="2" fillId="6" borderId="0" xfId="0" applyNumberFormat="1" applyFont="1" applyFill="1" applyBorder="1" applyAlignment="1">
      <alignment horizontal="center"/>
    </xf>
    <xf numFmtId="0" fontId="2" fillId="6" borderId="0" xfId="0" applyNumberFormat="1" applyFont="1" applyFill="1" applyBorder="1" applyAlignment="1">
      <alignment horizontal="left"/>
    </xf>
    <xf numFmtId="0" fontId="3" fillId="6" borderId="0" xfId="0" applyNumberFormat="1" applyFont="1" applyFill="1"/>
    <xf numFmtId="0" fontId="3" fillId="6" borderId="0" xfId="0" applyNumberFormat="1" applyFont="1" applyFill="1" applyAlignment="1">
      <alignment horizontal="center"/>
    </xf>
    <xf numFmtId="0" fontId="3" fillId="6" borderId="0" xfId="0" applyNumberFormat="1" applyFont="1" applyFill="1" applyAlignment="1">
      <alignment horizontal="left"/>
    </xf>
    <xf numFmtId="0" fontId="2" fillId="7" borderId="0" xfId="0" applyNumberFormat="1" applyFont="1" applyFill="1" applyAlignment="1">
      <alignment horizontal="center" vertical="top"/>
    </xf>
    <xf numFmtId="0" fontId="1" fillId="6" borderId="11"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166" fontId="1" fillId="6" borderId="13" xfId="0" applyNumberFormat="1" applyFont="1" applyFill="1" applyBorder="1" applyAlignment="1" applyProtection="1">
      <alignment horizontal="center"/>
      <protection locked="0"/>
    </xf>
    <xf numFmtId="166" fontId="1" fillId="6" borderId="8" xfId="0" applyNumberFormat="1" applyFont="1" applyFill="1" applyBorder="1" applyAlignment="1" applyProtection="1">
      <alignment horizontal="center"/>
      <protection locked="0"/>
    </xf>
    <xf numFmtId="166" fontId="1" fillId="6" borderId="14" xfId="0" applyNumberFormat="1" applyFont="1" applyFill="1" applyBorder="1" applyAlignment="1" applyProtection="1">
      <alignment horizontal="center"/>
      <protection locked="0"/>
    </xf>
    <xf numFmtId="166" fontId="1" fillId="6" borderId="11" xfId="0" applyNumberFormat="1" applyFont="1" applyFill="1" applyBorder="1" applyAlignment="1" applyProtection="1">
      <alignment horizontal="center"/>
      <protection locked="0"/>
    </xf>
    <xf numFmtId="166" fontId="1" fillId="6" borderId="7" xfId="0" applyNumberFormat="1" applyFont="1" applyFill="1" applyBorder="1" applyAlignment="1" applyProtection="1">
      <alignment horizontal="center"/>
      <protection locked="0"/>
    </xf>
    <xf numFmtId="166" fontId="1" fillId="6" borderId="12" xfId="0" applyNumberFormat="1" applyFont="1" applyFill="1" applyBorder="1" applyAlignment="1" applyProtection="1">
      <alignment horizontal="center"/>
      <protection locked="0"/>
    </xf>
    <xf numFmtId="0" fontId="5" fillId="5" borderId="0" xfId="0" applyFont="1" applyFill="1" applyBorder="1" applyAlignment="1" applyProtection="1">
      <alignment horizontal="left" vertical="top"/>
      <protection locked="0"/>
    </xf>
    <xf numFmtId="0" fontId="5" fillId="5" borderId="5" xfId="0" applyFont="1" applyFill="1" applyBorder="1" applyAlignment="1" applyProtection="1">
      <alignment horizontal="left" vertical="top"/>
      <protection locked="0"/>
    </xf>
    <xf numFmtId="3" fontId="5" fillId="5" borderId="0" xfId="0" applyNumberFormat="1" applyFont="1" applyFill="1" applyBorder="1" applyAlignment="1" applyProtection="1">
      <alignment horizontal="left" vertical="top"/>
      <protection locked="0"/>
    </xf>
    <xf numFmtId="14" fontId="6" fillId="0" borderId="0" xfId="0" applyNumberFormat="1" applyFont="1" applyAlignment="1">
      <alignment horizontal="right"/>
    </xf>
    <xf numFmtId="14" fontId="10" fillId="0" borderId="0" xfId="0" applyNumberFormat="1" applyFont="1" applyAlignment="1">
      <alignment horizontal="right"/>
    </xf>
  </cellXfs>
  <cellStyles count="2">
    <cellStyle name="Hypertextový odkaz" xfId="1" builtinId="8" customBuiltin="1"/>
    <cellStyle name="normální" xfId="0" builtinId="0"/>
  </cellStyles>
  <dxfs count="270">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outline="0">
        <left style="thick">
          <color theme="0"/>
        </left>
        <right/>
        <top/>
        <bottom/>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style="thin">
          <color theme="0" tint="-0.14996795556505021"/>
        </left>
        <right style="thin">
          <color theme="0" tint="-0.14993743705557422"/>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outline="0">
        <left style="thick">
          <color theme="0"/>
        </left>
        <right/>
        <top/>
        <bottom/>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style="thin">
          <color theme="0" tint="-0.14996795556505021"/>
        </left>
        <right style="thin">
          <color theme="0" tint="-0.14993743705557422"/>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outline="0">
        <left style="thick">
          <color theme="0"/>
        </left>
        <right/>
        <top/>
        <bottom/>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relativeIndent="255"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3743705557422"/>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border diagonalUp="0" diagonalDown="0">
        <left style="thin">
          <color theme="0" tint="-0.14996795556505021"/>
        </left>
        <right style="thin">
          <color theme="0" tint="-0.14996795556505021"/>
        </right>
        <top style="thin">
          <color theme="0" tint="-0.14996795556505021"/>
        </top>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border diagonalUp="0" diagonalDown="0" outline="0">
        <left/>
        <right style="thin">
          <color theme="0" tint="-0.14996795556505021"/>
        </right>
        <top style="thin">
          <color theme="0" tint="-0.14996795556505021"/>
        </top>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left"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patternFill>
      </fill>
      <alignment horizontal="center" vertical="bottom" textRotation="0" wrapText="0" indent="0" relativeIndent="255" justifyLastLine="0" shrinkToFit="0" readingOrder="0"/>
    </dxf>
    <dxf>
      <font>
        <b val="0"/>
        <i val="0"/>
        <strike val="0"/>
        <condense val="0"/>
        <extend val="0"/>
        <outline val="0"/>
        <shadow val="0"/>
        <u val="none"/>
        <vertAlign val="baseline"/>
        <sz val="10"/>
        <color rgb="FF000000"/>
        <name val="Calibri"/>
        <scheme val="none"/>
      </font>
      <fill>
        <patternFill patternType="solid">
          <fgColor rgb="FF000000"/>
          <bgColor rgb="FFFFFFFF"/>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relativeIndent="255"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relativeIndent="255" justifyLastLine="0" shrinkToFit="0" readingOrder="0"/>
      <protection locked="0"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color theme="0"/>
      </font>
      <fill>
        <patternFill>
          <bgColor theme="0" tint="-0.24994659260841701"/>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relativeIndent="255"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tableStyleElement type="wholeTable" dxfId="269"/>
      <tableStyleElement type="headerRow" dxfId="268"/>
      <tableStyleElement type="totalRow" dxfId="267"/>
      <tableStyleElement type="firstColumn" dxfId="266"/>
      <tableStyleElement type="lastColumn" dxfId="265"/>
      <tableStyleElement type="firstRowStripe" dxfId="264"/>
      <tableStyleElement type="firstColumnStripe" dxfId="263"/>
    </tableStyle>
  </tableStyles>
  <colors>
    <mruColors>
      <color rgb="FFF6E7E6"/>
      <color rgb="FFDFE3E8"/>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tables/table1.xml><?xml version="1.0" encoding="utf-8"?>
<table xmlns="http://schemas.openxmlformats.org/spreadsheetml/2006/main" id="1" name="Tabulka1" displayName="Tabulka1" ref="B17:E113" totalsRowShown="0" headerRowDxfId="258" dataDxfId="257">
  <autoFilter ref="B17:E113"/>
  <tableColumns count="4">
    <tableColumn id="2" name="ročník" dataDxfId="256">
      <calculatedColumnFormula>IF(ISBLANK('1. Index'!$C$13),"-",IF(B17="ročník",YEAR('1. Index'!$C$13)-1,B17-1))</calculatedColumnFormula>
    </tableColumn>
    <tableColumn id="3" name="věk" dataDxfId="255">
      <calculatedColumnFormula>IF(Tabulka1[[#This Row],[ročník]]="-","-",YEAR(TODAY())-B18)</calculatedColumnFormula>
    </tableColumn>
    <tableColumn id="4" name="M kategorie" dataDxfId="254"/>
    <tableColumn id="5" name="Z kategorie" dataDxfId="253"/>
  </tableColumns>
  <tableStyleInfo name="Grey" showFirstColumn="0" showLastColumn="0" showRowStripes="0" showColumnStripes="0"/>
</table>
</file>

<file path=xl/tables/table10.xml><?xml version="1.0" encoding="utf-8"?>
<table xmlns="http://schemas.openxmlformats.org/spreadsheetml/2006/main" id="5" name="Tabulka46" displayName="Tabulka46" ref="B39:M64" totalsRowShown="0" headerRowDxfId="122" dataDxfId="121">
  <tableColumns count="12">
    <tableColumn id="1" name="pořadí" dataDxfId="120">
      <calculatedColumnFormula>IF(B39="pořadí",1,IF(AND(J40=99,K40=99,L40=99),"DNF",IF(D40="-"," ",B39+1)))</calculatedColumnFormula>
    </tableColumn>
    <tableColumn id="2" name="start. č." dataDxfId="119"/>
    <tableColumn id="3" name="příjmení a jméno" dataDxfId="118">
      <calculatedColumnFormula>IF(ISBLANK(Tabulka46[[#This Row],[start. č.]]),"-",IF(ISERROR(VLOOKUP(Tabulka46[[#This Row],[start. č.]],'3. REGISTRACE'!B:F,2,0)),"start. č. nebylo registrováno!",VLOOKUP(Tabulka46[[#This Row],[start. č.]],'3. REGISTRACE'!B:F,2,0)))</calculatedColumnFormula>
    </tableColumn>
    <tableColumn id="4" name="ročník" dataDxfId="117">
      <calculatedColumnFormula>IF(ISBLANK(Tabulka46[[#This Row],[start. č.]]),"-",IF(ISERROR(VLOOKUP(Tabulka46[[#This Row],[start. č.]],'3. REGISTRACE'!B:F,3,0)),"-",VLOOKUP(Tabulka46[[#This Row],[start. č.]],'3. REGISTRACE'!B:F,3,0)))</calculatedColumnFormula>
    </tableColumn>
    <tableColumn id="5" name="klub" dataDxfId="116">
      <calculatedColumnFormula>IF(ISBLANK(Tabulka46[[#This Row],[start. č.]]),"-",IF(Tabulka46[[#This Row],[příjmení a jméno]]="start. č. nebylo registrováno!","-",IF(VLOOKUP(Tabulka46[[#This Row],[start. č.]],'3. REGISTRACE'!B:F,4,0)=0,"-",VLOOKUP(Tabulka46[[#This Row],[start. č.]],'3. REGISTRACE'!B:F,4,0))))</calculatedColumnFormula>
    </tableColumn>
    <tableColumn id="6" name="m/ž" dataDxfId="115">
      <calculatedColumnFormula>IF(ISBLANK(Tabulka46[[#This Row],[start. č.]]),"-",IF(Tabulka46[[#This Row],[příjmení a jméno]]="start. č. nebylo registrováno!","-",IF(VLOOKUP(Tabulka46[[#This Row],[start. č.]],'3. REGISTRACE'!B:F,5,0)=0,"-",VLOOKUP(Tabulka46[[#This Row],[start. č.]],'3. REGISTRACE'!B:F,5,0))))</calculatedColumnFormula>
    </tableColumn>
    <tableColumn id="10" name="čas" dataDxfId="114">
      <calculatedColumnFormula>IF(OR(Tabulka46[[#This Row],[pořadí]]="DNF",Tabulka46[[#This Row],[pořadí]]=" "),"-",TIME(Tabulka46[[#This Row],[hod]],Tabulka46[[#This Row],[min]],Tabulka46[[#This Row],[sek]]))</calculatedColumnFormula>
    </tableColumn>
    <tableColumn id="11" name="kategorie" dataDxfId="113">
      <calculatedColumnFormula>IF(ISBLANK(Tabulka46[[#This Row],[start. č.]]),"-",IF(Tabulka46[[#This Row],[příjmení a jméno]]="start. č. nebylo registrováno!","-",IF(VLOOKUP(Tabulka46[[#This Row],[start. č.]],'3. REGISTRACE'!B:G,6,0)=0,"-",VLOOKUP(Tabulka46[[#This Row],[start. č.]],'3. REGISTRACE'!B:G,6,0))))</calculatedColumnFormula>
    </tableColumn>
    <tableColumn id="7" name="hod" dataDxfId="112"/>
    <tableColumn id="8" name="min" dataDxfId="111"/>
    <tableColumn id="9" name="sek" dataDxfId="110"/>
    <tableColumn id="13" name="check čas" dataDxfId="109">
      <calculatedColumnFormula>IF(AND(ISBLANK(J40),ISBLANK(K40),ISBLANK(L40)),"-",IF(H40&gt;=MAX(H$40:H40),"ok","chyba!!!"))</calculatedColumnFormula>
    </tableColumn>
  </tableColumns>
  <tableStyleInfo name="Grey" showFirstColumn="0" showLastColumn="0" showRowStripes="0" showColumnStripes="0"/>
</table>
</file>

<file path=xl/tables/table11.xml><?xml version="1.0" encoding="utf-8"?>
<table xmlns="http://schemas.openxmlformats.org/spreadsheetml/2006/main" id="14" name="Tabulka41215" displayName="Tabulka41215" ref="B8:M33" totalsRowShown="0" headerRowDxfId="103" dataDxfId="102">
  <autoFilter ref="B8:M33"/>
  <tableColumns count="12">
    <tableColumn id="1" name="pořadí" dataDxfId="101">
      <calculatedColumnFormula>IF(B8="pořadí",1,IF(AND(J9=99,K9=99,L9=99),"DNF",IF(D9="-"," ",B8+1)))</calculatedColumnFormula>
    </tableColumn>
    <tableColumn id="2" name="start. č." dataDxfId="100"/>
    <tableColumn id="3" name="příjmení a jméno" dataDxfId="99">
      <calculatedColumnFormula>IF(ISBLANK(Tabulka41215[[#This Row],[start. č.]]),"-",IF(ISERROR(VLOOKUP(Tabulka41215[[#This Row],[start. č.]],'3. REGISTRACE'!B:F,2,0)),"start. č. nebylo registrováno!",VLOOKUP(Tabulka41215[[#This Row],[start. č.]],'3. REGISTRACE'!B:F,2,0)))</calculatedColumnFormula>
    </tableColumn>
    <tableColumn id="4" name="ročník" dataDxfId="98">
      <calculatedColumnFormula>IF(ISBLANK(Tabulka41215[[#This Row],[start. č.]]),"-",IF(ISERROR(VLOOKUP(Tabulka41215[[#This Row],[start. č.]],'3. REGISTRACE'!B:F,3,0)),"-",VLOOKUP(Tabulka41215[[#This Row],[start. č.]],'3. REGISTRACE'!B:F,3,0)))</calculatedColumnFormula>
    </tableColumn>
    <tableColumn id="5" name="klub" dataDxfId="97">
      <calculatedColumnFormula>IF(ISBLANK(Tabulka41215[[#This Row],[start. č.]]),"-",IF(Tabulka41215[[#This Row],[příjmení a jméno]]="start. č. nebylo registrováno!","-",IF(VLOOKUP(Tabulka41215[[#This Row],[start. č.]],'3. REGISTRACE'!B:F,4,0)=0,"-",VLOOKUP(Tabulka41215[[#This Row],[start. č.]],'3. REGISTRACE'!B:F,4,0))))</calculatedColumnFormula>
    </tableColumn>
    <tableColumn id="6" name="m/ž" dataDxfId="96">
      <calculatedColumnFormula>IF(ISBLANK(Tabulka41215[[#This Row],[start. č.]]),"-",IF(Tabulka41215[[#This Row],[příjmení a jméno]]="start. č. nebylo registrováno!","-",IF(VLOOKUP(Tabulka41215[[#This Row],[start. č.]],'3. REGISTRACE'!B:F,5,0)=0,"-",VLOOKUP(Tabulka41215[[#This Row],[start. č.]],'3. REGISTRACE'!B:F,5,0))))</calculatedColumnFormula>
    </tableColumn>
    <tableColumn id="10" name="čas" dataDxfId="95">
      <calculatedColumnFormula>IF(OR(Tabulka41215[[#This Row],[pořadí]]="DNF",Tabulka41215[[#This Row],[pořadí]]=" "),"-",TIME(Tabulka41215[[#This Row],[hod]],Tabulka41215[[#This Row],[min]],Tabulka41215[[#This Row],[sek]]))</calculatedColumnFormula>
    </tableColumn>
    <tableColumn id="11" name="kategorie" dataDxfId="94">
      <calculatedColumnFormula>IF(ISBLANK(Tabulka41215[[#This Row],[start. č.]]),"-",IF(Tabulka41215[[#This Row],[příjmení a jméno]]="start. č. nebylo registrováno!","-",IF(VLOOKUP(Tabulka41215[[#This Row],[start. č.]],'3. REGISTRACE'!B:G,6,0)=0,"-",VLOOKUP(Tabulka41215[[#This Row],[start. č.]],'3. REGISTRACE'!B:G,6,0))))</calculatedColumnFormula>
    </tableColumn>
    <tableColumn id="7" name="hod" dataDxfId="93"/>
    <tableColumn id="8" name="min" dataDxfId="92"/>
    <tableColumn id="9" name="sek" dataDxfId="91"/>
    <tableColumn id="13" name="check čas" dataDxfId="90">
      <calculatedColumnFormula>IF(AND(ISBLANK(J9),ISBLANK(K9),ISBLANK(L9)),"-",IF(H9&gt;=MAX(H$9:H9),"ok","chyba!!!"))</calculatedColumnFormula>
    </tableColumn>
  </tableColumns>
  <tableStyleInfo name="Grey" showFirstColumn="0" showLastColumn="0" showRowStripes="0" showColumnStripes="0"/>
</table>
</file>

<file path=xl/tables/table12.xml><?xml version="1.0" encoding="utf-8"?>
<table xmlns="http://schemas.openxmlformats.org/spreadsheetml/2006/main" id="15" name="Tabulka41216" displayName="Tabulka41216" ref="B39:M64" totalsRowShown="0" headerRowDxfId="89" dataDxfId="88">
  <autoFilter ref="B39:M64"/>
  <sortState ref="B40:M42">
    <sortCondition ref="H40:H42"/>
  </sortState>
  <tableColumns count="12">
    <tableColumn id="1" name="pořadí" dataDxfId="87">
      <calculatedColumnFormula>IF(B39="pořadí",1,IF(AND(J40=99,K40=99,L40=99),"DNF",IF(D40="-"," ",B39+1)))</calculatedColumnFormula>
    </tableColumn>
    <tableColumn id="2" name="start. č." dataDxfId="86"/>
    <tableColumn id="3" name="příjmení a jméno" dataDxfId="85">
      <calculatedColumnFormula>IF(ISBLANK(Tabulka41216[[#This Row],[start. č.]]),"-",IF(ISERROR(VLOOKUP(Tabulka41216[[#This Row],[start. č.]],'3. REGISTRACE'!B:F,2,0)),"start. č. nebylo registrováno!",VLOOKUP(Tabulka41216[[#This Row],[start. č.]],'3. REGISTRACE'!B:F,2,0)))</calculatedColumnFormula>
    </tableColumn>
    <tableColumn id="4" name="ročník" dataDxfId="84">
      <calculatedColumnFormula>IF(ISBLANK(Tabulka41216[[#This Row],[start. č.]]),"-",IF(ISERROR(VLOOKUP(Tabulka41216[[#This Row],[start. č.]],'3. REGISTRACE'!B:F,3,0)),"-",VLOOKUP(Tabulka41216[[#This Row],[start. č.]],'3. REGISTRACE'!B:F,3,0)))</calculatedColumnFormula>
    </tableColumn>
    <tableColumn id="5" name="klub" dataDxfId="83">
      <calculatedColumnFormula>IF(ISBLANK(Tabulka41216[[#This Row],[start. č.]]),"-",IF(Tabulka41216[[#This Row],[příjmení a jméno]]="start. č. nebylo registrováno!","-",IF(VLOOKUP(Tabulka41216[[#This Row],[start. č.]],'3. REGISTRACE'!B:F,4,0)=0,"-",VLOOKUP(Tabulka41216[[#This Row],[start. č.]],'3. REGISTRACE'!B:F,4,0))))</calculatedColumnFormula>
    </tableColumn>
    <tableColumn id="6" name="m/ž" dataDxfId="82">
      <calculatedColumnFormula>IF(ISBLANK(Tabulka41216[[#This Row],[start. č.]]),"-",IF(Tabulka41216[[#This Row],[příjmení a jméno]]="start. č. nebylo registrováno!","-",IF(VLOOKUP(Tabulka41216[[#This Row],[start. č.]],'3. REGISTRACE'!B:F,5,0)=0,"-",VLOOKUP(Tabulka41216[[#This Row],[start. č.]],'3. REGISTRACE'!B:F,5,0))))</calculatedColumnFormula>
    </tableColumn>
    <tableColumn id="10" name="čas" dataDxfId="81">
      <calculatedColumnFormula>IF(OR(Tabulka41216[[#This Row],[pořadí]]="DNF",Tabulka41216[[#This Row],[pořadí]]=" "),"-",TIME(Tabulka41216[[#This Row],[hod]],Tabulka41216[[#This Row],[min]],Tabulka41216[[#This Row],[sek]]))</calculatedColumnFormula>
    </tableColumn>
    <tableColumn id="11" name="kategorie" dataDxfId="80">
      <calculatedColumnFormula>IF(ISBLANK(Tabulka41216[[#This Row],[start. č.]]),"-",IF(Tabulka41216[[#This Row],[příjmení a jméno]]="start. č. nebylo registrováno!","-",IF(VLOOKUP(Tabulka41216[[#This Row],[start. č.]],'3. REGISTRACE'!B:G,6,0)=0,"-",VLOOKUP(Tabulka41216[[#This Row],[start. č.]],'3. REGISTRACE'!B:G,6,0))))</calculatedColumnFormula>
    </tableColumn>
    <tableColumn id="7" name="hod" dataDxfId="79"/>
    <tableColumn id="8" name="min" dataDxfId="78"/>
    <tableColumn id="9" name="sek" dataDxfId="77"/>
    <tableColumn id="13" name="check čas" dataDxfId="76">
      <calculatedColumnFormula>IF(AND(ISBLANK(J40),ISBLANK(K40),ISBLANK(L40)),"-",IF(H40&gt;=MAX(H$40:H40),"ok","chyba!!!"))</calculatedColumnFormula>
    </tableColumn>
  </tableColumns>
  <tableStyleInfo name="Grey" showFirstColumn="0" showLastColumn="0" showRowStripes="0" showColumnStripes="0"/>
</table>
</file>

<file path=xl/tables/table13.xml><?xml version="1.0" encoding="utf-8"?>
<table xmlns="http://schemas.openxmlformats.org/spreadsheetml/2006/main" id="16" name="Tabulka41217" displayName="Tabulka41217" ref="B8:M33" totalsRowShown="0" headerRowDxfId="65" dataDxfId="64">
  <autoFilter ref="B8:M33"/>
  <tableColumns count="12">
    <tableColumn id="1" name="pořadí" dataDxfId="63">
      <calculatedColumnFormula>IF(B8="pořadí",1,IF(AND(J9=99,K9=99,L9=99),"DNF",IF(D9="-"," ",B8+1)))</calculatedColumnFormula>
    </tableColumn>
    <tableColumn id="2" name="start. č." dataDxfId="62"/>
    <tableColumn id="3" name="příjmení a jméno" dataDxfId="61">
      <calculatedColumnFormula>IF(ISBLANK(Tabulka41217[[#This Row],[start. č.]]),"-",IF(ISERROR(VLOOKUP(Tabulka41217[[#This Row],[start. č.]],'3. REGISTRACE'!B:F,2,0)),"start. č. nebylo registrováno!",VLOOKUP(Tabulka41217[[#This Row],[start. č.]],'3. REGISTRACE'!B:F,2,0)))</calculatedColumnFormula>
    </tableColumn>
    <tableColumn id="4" name="ročník" dataDxfId="60">
      <calculatedColumnFormula>IF(ISBLANK(Tabulka41217[[#This Row],[start. č.]]),"-",IF(ISERROR(VLOOKUP(Tabulka41217[[#This Row],[start. č.]],'3. REGISTRACE'!B:F,3,0)),"-",VLOOKUP(Tabulka41217[[#This Row],[start. č.]],'3. REGISTRACE'!B:F,3,0)))</calculatedColumnFormula>
    </tableColumn>
    <tableColumn id="5" name="klub" dataDxfId="59">
      <calculatedColumnFormula>IF(ISBLANK(Tabulka41217[[#This Row],[start. č.]]),"-",IF(Tabulka41217[[#This Row],[příjmení a jméno]]="start. č. nebylo registrováno!","-",IF(VLOOKUP(Tabulka41217[[#This Row],[start. č.]],'3. REGISTRACE'!B:F,4,0)=0,"-",VLOOKUP(Tabulka41217[[#This Row],[start. č.]],'3. REGISTRACE'!B:F,4,0))))</calculatedColumnFormula>
    </tableColumn>
    <tableColumn id="6" name="m/ž" dataDxfId="58">
      <calculatedColumnFormula>IF(ISBLANK(Tabulka41217[[#This Row],[start. č.]]),"-",IF(Tabulka41217[[#This Row],[příjmení a jméno]]="start. č. nebylo registrováno!","-",IF(VLOOKUP(Tabulka41217[[#This Row],[start. č.]],'3. REGISTRACE'!B:F,5,0)=0,"-",VLOOKUP(Tabulka41217[[#This Row],[start. č.]],'3. REGISTRACE'!B:F,5,0))))</calculatedColumnFormula>
    </tableColumn>
    <tableColumn id="10" name="čas" dataDxfId="57">
      <calculatedColumnFormula>IF(OR(Tabulka41217[[#This Row],[pořadí]]="DNF",Tabulka41217[[#This Row],[pořadí]]=" "),"-",TIME(Tabulka41217[[#This Row],[hod]],Tabulka41217[[#This Row],[min]],Tabulka41217[[#This Row],[sek]]))</calculatedColumnFormula>
    </tableColumn>
    <tableColumn id="11" name="kategorie" dataDxfId="56">
      <calculatedColumnFormula>IF(ISBLANK(Tabulka41217[[#This Row],[start. č.]]),"-",IF(Tabulka41217[[#This Row],[příjmení a jméno]]="start. č. nebylo registrováno!","-",IF(VLOOKUP(Tabulka41217[[#This Row],[start. č.]],'3. REGISTRACE'!B:G,6,0)=0,"-",VLOOKUP(Tabulka41217[[#This Row],[start. č.]],'3. REGISTRACE'!B:G,6,0))))</calculatedColumnFormula>
    </tableColumn>
    <tableColumn id="7" name="hod" dataDxfId="55"/>
    <tableColumn id="8" name="min" dataDxfId="54"/>
    <tableColumn id="9" name="sek" dataDxfId="53"/>
    <tableColumn id="13" name="check čas" dataDxfId="52">
      <calculatedColumnFormula>IF(AND(ISBLANK(J9),ISBLANK(K9),ISBLANK(L9)),"-",IF(H9&gt;=MAX(H$9:H9),"ok","chyba!!!"))</calculatedColumnFormula>
    </tableColumn>
  </tableColumns>
  <tableStyleInfo name="Grey" showFirstColumn="0" showLastColumn="0" showRowStripes="0" showColumnStripes="0"/>
</table>
</file>

<file path=xl/tables/table14.xml><?xml version="1.0" encoding="utf-8"?>
<table xmlns="http://schemas.openxmlformats.org/spreadsheetml/2006/main" id="17" name="Tabulka4121718" displayName="Tabulka4121718" ref="B39:M64" totalsRowShown="0" headerRowDxfId="51" dataDxfId="50">
  <autoFilter ref="B39:M64"/>
  <tableColumns count="12">
    <tableColumn id="1" name="pořadí" dataDxfId="49">
      <calculatedColumnFormula>IF(B39="pořadí",1,IF(AND(J40=99,K40=99,L40=99),"DNF",IF(D40="-"," ",B39+1)))</calculatedColumnFormula>
    </tableColumn>
    <tableColumn id="2" name="start. č." dataDxfId="48"/>
    <tableColumn id="3" name="příjmení a jméno" dataDxfId="47">
      <calculatedColumnFormula>IF(ISBLANK(Tabulka4121718[[#This Row],[start. č.]]),"-",IF(ISERROR(VLOOKUP(Tabulka4121718[[#This Row],[start. č.]],'3. REGISTRACE'!B:F,2,0)),"start. č. nebylo registrováno!",VLOOKUP(Tabulka4121718[[#This Row],[start. č.]],'3. REGISTRACE'!B:F,2,0)))</calculatedColumnFormula>
    </tableColumn>
    <tableColumn id="4" name="ročník" dataDxfId="46">
      <calculatedColumnFormula>IF(ISBLANK(Tabulka4121718[[#This Row],[start. č.]]),"-",IF(ISERROR(VLOOKUP(Tabulka4121718[[#This Row],[start. č.]],'3. REGISTRACE'!B:F,3,0)),"-",VLOOKUP(Tabulka4121718[[#This Row],[start. č.]],'3. REGISTRACE'!B:F,3,0)))</calculatedColumnFormula>
    </tableColumn>
    <tableColumn id="5" name="klub" dataDxfId="45">
      <calculatedColumnFormula>IF(ISBLANK(Tabulka4121718[[#This Row],[start. č.]]),"-",IF(Tabulka4121718[[#This Row],[příjmení a jméno]]="start. č. nebylo registrováno!","-",IF(VLOOKUP(Tabulka4121718[[#This Row],[start. č.]],'3. REGISTRACE'!B:F,4,0)=0,"-",VLOOKUP(Tabulka4121718[[#This Row],[start. č.]],'3. REGISTRACE'!B:F,4,0))))</calculatedColumnFormula>
    </tableColumn>
    <tableColumn id="6" name="m/ž" dataDxfId="44">
      <calculatedColumnFormula>IF(ISBLANK(Tabulka4121718[[#This Row],[start. č.]]),"-",IF(Tabulka4121718[[#This Row],[příjmení a jméno]]="start. č. nebylo registrováno!","-",IF(VLOOKUP(Tabulka4121718[[#This Row],[start. č.]],'3. REGISTRACE'!B:F,5,0)=0,"-",VLOOKUP(Tabulka4121718[[#This Row],[start. č.]],'3. REGISTRACE'!B:F,5,0))))</calculatedColumnFormula>
    </tableColumn>
    <tableColumn id="10" name="čas" dataDxfId="43">
      <calculatedColumnFormula>IF(OR(Tabulka4121718[[#This Row],[pořadí]]="DNF",Tabulka4121718[[#This Row],[pořadí]]=" "),"-",TIME(Tabulka4121718[[#This Row],[hod]],Tabulka4121718[[#This Row],[min]],Tabulka4121718[[#This Row],[sek]]))</calculatedColumnFormula>
    </tableColumn>
    <tableColumn id="11" name="kategorie" dataDxfId="42">
      <calculatedColumnFormula>IF(ISBLANK(Tabulka4121718[[#This Row],[start. č.]]),"-",IF(Tabulka4121718[[#This Row],[příjmení a jméno]]="start. č. nebylo registrováno!","-",IF(VLOOKUP(Tabulka4121718[[#This Row],[start. č.]],'3. REGISTRACE'!B:G,6,0)=0,"-",VLOOKUP(Tabulka4121718[[#This Row],[start. č.]],'3. REGISTRACE'!B:G,6,0))))</calculatedColumnFormula>
    </tableColumn>
    <tableColumn id="7" name="hod" dataDxfId="41"/>
    <tableColumn id="8" name="min" dataDxfId="40"/>
    <tableColumn id="9" name="sek" dataDxfId="39"/>
    <tableColumn id="13" name="check čas" dataDxfId="38">
      <calculatedColumnFormula>IF(AND(ISBLANK(J40),ISBLANK(K40),ISBLANK(L40)),"-",IF(H40&gt;=MAX(H$40:H40),"ok","chyba!!!"))</calculatedColumnFormula>
    </tableColumn>
  </tableColumns>
  <tableStyleInfo name="Grey" showFirstColumn="0" showLastColumn="0" showRowStripes="0" showColumnStripes="0"/>
</table>
</file>

<file path=xl/tables/table15.xml><?xml version="1.0" encoding="utf-8"?>
<table xmlns="http://schemas.openxmlformats.org/spreadsheetml/2006/main" id="18" name="Tabulka4121719" displayName="Tabulka4121719" ref="B8:M33" totalsRowShown="0" headerRowDxfId="27" dataDxfId="26">
  <autoFilter ref="B8:M33"/>
  <tableColumns count="12">
    <tableColumn id="1" name="pořadí" dataDxfId="25">
      <calculatedColumnFormula>IF(B8="pořadí",1,IF(AND(J9=99,K9=99,L9=99),"DNF",IF(D9="-"," ",B8+1)))</calculatedColumnFormula>
    </tableColumn>
    <tableColumn id="2" name="start. č." dataDxfId="24"/>
    <tableColumn id="3" name="příjmení a jméno" dataDxfId="23">
      <calculatedColumnFormula>IF(ISBLANK(Tabulka4121719[[#This Row],[start. č.]]),"-",IF(ISERROR(VLOOKUP(Tabulka4121719[[#This Row],[start. č.]],'3. REGISTRACE'!B:F,2,0)),"start. č. nebylo registrováno!",VLOOKUP(Tabulka4121719[[#This Row],[start. č.]],'3. REGISTRACE'!B:F,2,0)))</calculatedColumnFormula>
    </tableColumn>
    <tableColumn id="4" name="ročník" dataDxfId="22">
      <calculatedColumnFormula>IF(ISBLANK(Tabulka4121719[[#This Row],[start. č.]]),"-",IF(ISERROR(VLOOKUP(Tabulka4121719[[#This Row],[start. č.]],'3. REGISTRACE'!B:F,3,0)),"-",VLOOKUP(Tabulka4121719[[#This Row],[start. č.]],'3. REGISTRACE'!B:F,3,0)))</calculatedColumnFormula>
    </tableColumn>
    <tableColumn id="5" name="klub" dataDxfId="21">
      <calculatedColumnFormula>IF(ISBLANK(Tabulka4121719[[#This Row],[start. č.]]),"-",IF(Tabulka4121719[[#This Row],[příjmení a jméno]]="start. č. nebylo registrováno!","-",IF(VLOOKUP(Tabulka4121719[[#This Row],[start. č.]],'3. REGISTRACE'!B:F,4,0)=0,"-",VLOOKUP(Tabulka4121719[[#This Row],[start. č.]],'3. REGISTRACE'!B:F,4,0))))</calculatedColumnFormula>
    </tableColumn>
    <tableColumn id="6" name="m/ž" dataDxfId="20">
      <calculatedColumnFormula>IF(ISBLANK(Tabulka4121719[[#This Row],[start. č.]]),"-",IF(Tabulka4121719[[#This Row],[příjmení a jméno]]="start. č. nebylo registrováno!","-",IF(VLOOKUP(Tabulka4121719[[#This Row],[start. č.]],'3. REGISTRACE'!B:F,5,0)=0,"-",VLOOKUP(Tabulka4121719[[#This Row],[start. č.]],'3. REGISTRACE'!B:F,5,0))))</calculatedColumnFormula>
    </tableColumn>
    <tableColumn id="10" name="čas" dataDxfId="19">
      <calculatedColumnFormula>IF(OR(Tabulka4121719[[#This Row],[pořadí]]="DNF",Tabulka4121719[[#This Row],[pořadí]]=" "),"-",TIME(Tabulka4121719[[#This Row],[hod]],Tabulka4121719[[#This Row],[min]],Tabulka4121719[[#This Row],[sek]]))</calculatedColumnFormula>
    </tableColumn>
    <tableColumn id="11" name="kategorie" dataDxfId="18">
      <calculatedColumnFormula>IF(ISBLANK(Tabulka4121719[[#This Row],[start. č.]]),"-",IF(Tabulka4121719[[#This Row],[příjmení a jméno]]="start. č. nebylo registrováno!","-",IF(VLOOKUP(Tabulka4121719[[#This Row],[start. č.]],'3. REGISTRACE'!B:G,6,0)=0,"-",VLOOKUP(Tabulka4121719[[#This Row],[start. č.]],'3. REGISTRACE'!B:G,6,0))))</calculatedColumnFormula>
    </tableColumn>
    <tableColumn id="7" name="hod" dataDxfId="17"/>
    <tableColumn id="8" name="min" dataDxfId="16"/>
    <tableColumn id="9" name="sek" dataDxfId="15"/>
    <tableColumn id="13" name="check čas" dataDxfId="14">
      <calculatedColumnFormula>IF(AND(ISBLANK(J9),ISBLANK(K9),ISBLANK(L9)),"-",IF(H9&gt;=MAX(H$9:H33),"ok","chyba!!!"))</calculatedColumnFormula>
    </tableColumn>
  </tableColumns>
  <tableStyleInfo name="Grey" showFirstColumn="0" showLastColumn="0" showRowStripes="0" showColumnStripes="0"/>
</table>
</file>

<file path=xl/tables/table16.xml><?xml version="1.0" encoding="utf-8"?>
<table xmlns="http://schemas.openxmlformats.org/spreadsheetml/2006/main" id="19" name="Tabulka412171820" displayName="Tabulka412171820" ref="B39:M64" totalsRowShown="0" headerRowDxfId="13" dataDxfId="12">
  <autoFilter ref="B39:M64"/>
  <tableColumns count="12">
    <tableColumn id="1" name="pořadí" dataDxfId="11">
      <calculatedColumnFormula>IF(B39="pořadí",1,IF(AND(J40=99,K40=99,L40=99),"DNF",IF(D40="-"," ",B39+1)))</calculatedColumnFormula>
    </tableColumn>
    <tableColumn id="2" name="start. č." dataDxfId="10"/>
    <tableColumn id="3" name="příjmení a jméno" dataDxfId="9">
      <calculatedColumnFormula>IF(ISBLANK(Tabulka412171820[[#This Row],[start. č.]]),"-",IF(ISERROR(VLOOKUP(Tabulka412171820[[#This Row],[start. č.]],'3. REGISTRACE'!B:F,2,0)),"start. č. nebylo registrováno!",VLOOKUP(Tabulka412171820[[#This Row],[start. č.]],'3. REGISTRACE'!B:F,2,0)))</calculatedColumnFormula>
    </tableColumn>
    <tableColumn id="4" name="ročník" dataDxfId="8">
      <calculatedColumnFormula>IF(ISBLANK(Tabulka412171820[[#This Row],[start. č.]]),"-",IF(ISERROR(VLOOKUP(Tabulka412171820[[#This Row],[start. č.]],'3. REGISTRACE'!B:F,3,0)),"-",VLOOKUP(Tabulka412171820[[#This Row],[start. č.]],'3. REGISTRACE'!B:F,3,0)))</calculatedColumnFormula>
    </tableColumn>
    <tableColumn id="5" name="klub" dataDxfId="7">
      <calculatedColumnFormula>IF(ISBLANK(Tabulka412171820[[#This Row],[start. č.]]),"-",IF(Tabulka412171820[[#This Row],[příjmení a jméno]]="start. č. nebylo registrováno!","-",IF(VLOOKUP(Tabulka412171820[[#This Row],[start. č.]],'3. REGISTRACE'!B:F,4,0)=0,"-",VLOOKUP(Tabulka412171820[[#This Row],[start. č.]],'3. REGISTRACE'!B:F,4,0))))</calculatedColumnFormula>
    </tableColumn>
    <tableColumn id="6" name="m/ž" dataDxfId="6">
      <calculatedColumnFormula>IF(ISBLANK(Tabulka412171820[[#This Row],[start. č.]]),"-",IF(Tabulka412171820[[#This Row],[příjmení a jméno]]="start. č. nebylo registrováno!","-",IF(VLOOKUP(Tabulka412171820[[#This Row],[start. č.]],'3. REGISTRACE'!B:F,5,0)=0,"-",VLOOKUP(Tabulka412171820[[#This Row],[start. č.]],'3. REGISTRACE'!B:F,5,0))))</calculatedColumnFormula>
    </tableColumn>
    <tableColumn id="10" name="čas" dataDxfId="5">
      <calculatedColumnFormula>IF(OR(Tabulka412171820[[#This Row],[pořadí]]="DNF",Tabulka412171820[[#This Row],[pořadí]]=" "),"-",TIME(Tabulka412171820[[#This Row],[hod]],Tabulka412171820[[#This Row],[min]],Tabulka412171820[[#This Row],[sek]]))</calculatedColumnFormula>
    </tableColumn>
    <tableColumn id="11" name="kategorie" dataDxfId="4">
      <calculatedColumnFormula>IF(ISBLANK(Tabulka412171820[[#This Row],[start. č.]]),"-",IF(Tabulka412171820[[#This Row],[příjmení a jméno]]="start. č. nebylo registrováno!","-",IF(VLOOKUP(Tabulka412171820[[#This Row],[start. č.]],'3. REGISTRACE'!B:G,6,0)=0,"-",VLOOKUP(Tabulka412171820[[#This Row],[start. č.]],'3. REGISTRACE'!B:G,6,0))))</calculatedColumnFormula>
    </tableColumn>
    <tableColumn id="7" name="hod" dataDxfId="3"/>
    <tableColumn id="8" name="min" dataDxfId="2"/>
    <tableColumn id="9" name="sek" dataDxfId="1"/>
    <tableColumn id="13" name="check čas" dataDxfId="0">
      <calculatedColumnFormula>IF(AND(ISBLANK(J40),ISBLANK(K40),ISBLANK(L40)),"-",IF(H40&gt;=MAX(H$9:H64),"ok","chyba!!!"))</calculatedColumnFormula>
    </tableColumn>
  </tableColumns>
  <tableStyleInfo name="Grey" showFirstColumn="0" showLastColumn="0" showRowStripes="0" showColumnStripes="0"/>
</table>
</file>

<file path=xl/tables/table2.xml><?xml version="1.0" encoding="utf-8"?>
<table xmlns="http://schemas.openxmlformats.org/spreadsheetml/2006/main" id="2" name="Tabulka2" displayName="Tabulka2" ref="B9:H309" totalsRowShown="0" headerRowDxfId="249" dataDxfId="248">
  <autoFilter ref="B9:H309"/>
  <tableColumns count="7">
    <tableColumn id="1" name="start. č." dataDxfId="247"/>
    <tableColumn id="2" name="příjmení jméno" dataDxfId="246"/>
    <tableColumn id="3" name="ročník" dataDxfId="245"/>
    <tableColumn id="4" name="klub" dataDxfId="244"/>
    <tableColumn id="5" name="m/ž" dataDxfId="243"/>
    <tableColumn id="6" name="kategorie" dataDxfId="242">
      <calculatedColumnFormula>IF(ISBLANK('1. Index'!$C$13),"-",IF(Tabulka2[[#This Row],[m/ž]]="M",VLOOKUP(Tabulka2[[#This Row],[ročník]],'2. Kategorie'!B:E,3,0),IF(Tabulka2[[#This Row],[m/ž]]="Z",VLOOKUP(Tabulka2[[#This Row],[ročník]],'2. Kategorie'!B:E,4,0),"?")))</calculatedColumnFormula>
    </tableColumn>
    <tableColumn id="7" name="kontrola duplicit" dataDxfId="241">
      <calculatedColumnFormula>IF(COUNTIFS([start. č.],Tabulka2[[#This Row],[start. 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id="6" name="Tabulka47" displayName="Tabulka47" ref="B8:M33" totalsRowShown="0" headerRowDxfId="235" dataDxfId="234">
  <sortState ref="B10:N17">
    <sortCondition ref="I10:I17"/>
  </sortState>
  <tableColumns count="12">
    <tableColumn id="1" name="pořadí" dataDxfId="233">
      <calculatedColumnFormula>IF(B8="pořadí",1,IF(AND(J9=99,K9=99,L9=99),"DNF",IF(D9="-"," ",B8+1)))</calculatedColumnFormula>
    </tableColumn>
    <tableColumn id="2" name="start. č." dataDxfId="232"/>
    <tableColumn id="3" name="příjmení a jméno" dataDxfId="231">
      <calculatedColumnFormula>IF(ISBLANK(Tabulka47[[#This Row],[start. č.]]),"-",IF(ISERROR(VLOOKUP(Tabulka47[[#This Row],[start. č.]],'3. REGISTRACE'!B:F,2,0)),"start. č. nebylo registrováno!",VLOOKUP(Tabulka47[[#This Row],[start. č.]],'3. REGISTRACE'!B:F,2,0)))</calculatedColumnFormula>
    </tableColumn>
    <tableColumn id="4" name="ročník" dataDxfId="230">
      <calculatedColumnFormula>IF(ISBLANK(Tabulka47[[#This Row],[start. č.]]),"-",IF(ISERROR(VLOOKUP(Tabulka47[[#This Row],[start. č.]],'3. REGISTRACE'!B:F,3,0)),"-",VLOOKUP(Tabulka47[[#This Row],[start. č.]],'3. REGISTRACE'!B:F,3,0)))</calculatedColumnFormula>
    </tableColumn>
    <tableColumn id="5" name="klub" dataDxfId="229">
      <calculatedColumnFormula>IF(ISBLANK(Tabulka47[[#This Row],[start. č.]]),"-",IF(Tabulka47[[#This Row],[příjmení a jméno]]="start. č. nebylo registrováno!","-",IF(VLOOKUP(Tabulka47[[#This Row],[start. č.]],'3. REGISTRACE'!B:F,4,0)=0,"-",VLOOKUP(Tabulka47[[#This Row],[start. č.]],'3. REGISTRACE'!B:F,4,0))))</calculatedColumnFormula>
    </tableColumn>
    <tableColumn id="6" name="m/ž" dataDxfId="228">
      <calculatedColumnFormula>IF(ISBLANK(Tabulka47[[#This Row],[start. č.]]),"-",IF(Tabulka47[[#This Row],[příjmení a jméno]]="start. č. nebylo registrováno!","-",IF(VLOOKUP(Tabulka47[[#This Row],[start. č.]],'3. REGISTRACE'!B:F,5,0)=0,"-",VLOOKUP(Tabulka47[[#This Row],[start. č.]],'3. REGISTRACE'!B:F,5,0))))</calculatedColumnFormula>
    </tableColumn>
    <tableColumn id="10" name="čas" dataDxfId="227">
      <calculatedColumnFormula>IF(OR(Tabulka47[[#This Row],[pořadí]]="DNF",Tabulka47[[#This Row],[pořadí]]=" "),"-",TIME(Tabulka47[[#This Row],[hod]],Tabulka47[[#This Row],[min]],Tabulka47[[#This Row],[sek]]))</calculatedColumnFormula>
    </tableColumn>
    <tableColumn id="11" name="kategorie" dataDxfId="226">
      <calculatedColumnFormula>IF(ISBLANK(Tabulka47[[#This Row],[start. č.]]),"-",IF(Tabulka47[[#This Row],[příjmení a jméno]]="start. č. nebylo registrováno!","-",IF(VLOOKUP(Tabulka47[[#This Row],[start. č.]],'3. REGISTRACE'!B:G,6,0)=0,"-",VLOOKUP(Tabulka47[[#This Row],[start. č.]],'3. REGISTRACE'!B:G,6,0))))</calculatedColumnFormula>
    </tableColumn>
    <tableColumn id="7" name="hod" dataDxfId="225"/>
    <tableColumn id="8" name="min" dataDxfId="224"/>
    <tableColumn id="9" name="sek" dataDxfId="223"/>
    <tableColumn id="13" name="check čas" dataDxfId="222">
      <calculatedColumnFormula>IF(AND(ISBLANK(J9),ISBLANK(K9),ISBLANK(L9)),"-",IF(H9&gt;=MAX(H$9:H9),"ok","chyba!!!"))</calculatedColumnFormula>
    </tableColumn>
  </tableColumns>
  <tableStyleInfo name="Grey" showFirstColumn="0" showLastColumn="0" showRowStripes="0" showColumnStripes="0"/>
</table>
</file>

<file path=xl/tables/table4.xml><?xml version="1.0" encoding="utf-8"?>
<table xmlns="http://schemas.openxmlformats.org/spreadsheetml/2006/main" id="7" name="Tabulka48" displayName="Tabulka48" ref="B39:M64" totalsRowShown="0" headerRowDxfId="221" dataDxfId="220">
  <tableColumns count="12">
    <tableColumn id="1" name="pořadí" dataDxfId="219">
      <calculatedColumnFormula>IF(B39="pořadí",1,IF(AND(J40=99,K40=99,L40=99),"DNF",IF(D40="-"," ",B39+1)))</calculatedColumnFormula>
    </tableColumn>
    <tableColumn id="2" name="start. č." dataDxfId="218"/>
    <tableColumn id="3" name="příjmení a jméno" dataDxfId="217">
      <calculatedColumnFormula>IF(ISBLANK(Tabulka48[[#This Row],[start. č.]]),"-",IF(ISERROR(VLOOKUP(Tabulka48[[#This Row],[start. č.]],'3. REGISTRACE'!B:F,2,0)),"start. č. nebylo registrováno!",VLOOKUP(Tabulka48[[#This Row],[start. č.]],'3. REGISTRACE'!B:F,2,0)))</calculatedColumnFormula>
    </tableColumn>
    <tableColumn id="4" name="ročník" dataDxfId="216">
      <calculatedColumnFormula>IF(ISBLANK(Tabulka48[[#This Row],[start. č.]]),"-",IF(ISERROR(VLOOKUP(Tabulka48[[#This Row],[start. č.]],'3. REGISTRACE'!B:F,3,0)),"-",VLOOKUP(Tabulka48[[#This Row],[start. č.]],'3. REGISTRACE'!B:F,3,0)))</calculatedColumnFormula>
    </tableColumn>
    <tableColumn id="5" name="klub" dataDxfId="215">
      <calculatedColumnFormula>IF(ISBLANK(Tabulka48[[#This Row],[start. č.]]),"-",IF(Tabulka48[[#This Row],[příjmení a jméno]]="start. č. nebylo registrováno!","-",IF(VLOOKUP(Tabulka48[[#This Row],[start. č.]],'3. REGISTRACE'!B:F,4,0)=0,"-",VLOOKUP(Tabulka48[[#This Row],[start. č.]],'3. REGISTRACE'!B:F,4,0))))</calculatedColumnFormula>
    </tableColumn>
    <tableColumn id="6" name="m/ž" dataDxfId="214">
      <calculatedColumnFormula>IF(ISBLANK(Tabulka48[[#This Row],[start. č.]]),"-",IF(Tabulka48[[#This Row],[příjmení a jméno]]="start. č. nebylo registrováno!","-",IF(VLOOKUP(Tabulka48[[#This Row],[start. č.]],'3. REGISTRACE'!B:F,5,0)=0,"-",VLOOKUP(Tabulka48[[#This Row],[start. č.]],'3. REGISTRACE'!B:F,5,0))))</calculatedColumnFormula>
    </tableColumn>
    <tableColumn id="10" name="čas" dataDxfId="213">
      <calculatedColumnFormula>IF(OR(Tabulka48[[#This Row],[pořadí]]="DNF",Tabulka48[[#This Row],[pořadí]]=" "),"-",TIME(Tabulka48[[#This Row],[hod]],Tabulka48[[#This Row],[min]],Tabulka48[[#This Row],[sek]]))</calculatedColumnFormula>
    </tableColumn>
    <tableColumn id="11" name="kategorie" dataDxfId="212">
      <calculatedColumnFormula>IF(ISBLANK(Tabulka48[[#This Row],[start. č.]]),"-",IF(Tabulka48[[#This Row],[příjmení a jméno]]="start. č. nebylo registrováno!","-",IF(VLOOKUP(Tabulka48[[#This Row],[start. č.]],'3. REGISTRACE'!B:G,6,0)=0,"-",VLOOKUP(Tabulka48[[#This Row],[start. č.]],'3. REGISTRACE'!B:G,6,0))))</calculatedColumnFormula>
    </tableColumn>
    <tableColumn id="7" name="hod" dataDxfId="211"/>
    <tableColumn id="8" name="min" dataDxfId="210"/>
    <tableColumn id="9" name="sek" dataDxfId="209"/>
    <tableColumn id="13" name="check čas" dataDxfId="208">
      <calculatedColumnFormula>IF(AND(ISBLANK(J40),ISBLANK(K40),ISBLANK(L40)),"-",IF(H40&gt;=MAX(H$40:H40),"ok","chyba!!!"))</calculatedColumnFormula>
    </tableColumn>
  </tableColumns>
  <tableStyleInfo name="Grey" showFirstColumn="0" showLastColumn="0" showRowStripes="0" showColumnStripes="0"/>
</table>
</file>

<file path=xl/tables/table5.xml><?xml version="1.0" encoding="utf-8"?>
<table xmlns="http://schemas.openxmlformats.org/spreadsheetml/2006/main" id="12" name="Tabulka41213" displayName="Tabulka41213" ref="B8:M33" totalsRowShown="0" headerRowDxfId="202" dataDxfId="201">
  <tableColumns count="12">
    <tableColumn id="1" name="pořadí" dataDxfId="200">
      <calculatedColumnFormula>IF(B8="pořadí",1,IF(AND(J9=99,K9=99,L9=99),"DNF",IF(D9="-"," ",B8+1)))</calculatedColumnFormula>
    </tableColumn>
    <tableColumn id="2" name="start. č." dataDxfId="199"/>
    <tableColumn id="3" name="příjmení a jméno" dataDxfId="198">
      <calculatedColumnFormula>IF(ISBLANK(Tabulka41213[[#This Row],[start. č.]]),"-",IF(ISERROR(VLOOKUP(Tabulka41213[[#This Row],[start. č.]],'3. REGISTRACE'!B:F,2,0)),"start. č. nebylo registrováno!",VLOOKUP(Tabulka41213[[#This Row],[start. č.]],'3. REGISTRACE'!B:F,2,0)))</calculatedColumnFormula>
    </tableColumn>
    <tableColumn id="4" name="ročník" dataDxfId="197">
      <calculatedColumnFormula>IF(ISBLANK(Tabulka41213[[#This Row],[start. č.]]),"-",IF(ISERROR(VLOOKUP(Tabulka41213[[#This Row],[start. č.]],'3. REGISTRACE'!B:F,3,0)),"-",VLOOKUP(Tabulka41213[[#This Row],[start. č.]],'3. REGISTRACE'!B:F,3,0)))</calculatedColumnFormula>
    </tableColumn>
    <tableColumn id="5" name="klub" dataDxfId="196">
      <calculatedColumnFormula>IF(ISBLANK(Tabulka41213[[#This Row],[start. č.]]),"-",IF(Tabulka41213[[#This Row],[příjmení a jméno]]="start. č. nebylo registrováno!","-",IF(VLOOKUP(Tabulka41213[[#This Row],[start. č.]],'3. REGISTRACE'!B:F,4,0)=0,"-",VLOOKUP(Tabulka41213[[#This Row],[start. č.]],'3. REGISTRACE'!B:F,4,0))))</calculatedColumnFormula>
    </tableColumn>
    <tableColumn id="6" name="m/ž" dataDxfId="195">
      <calculatedColumnFormula>IF(ISBLANK(Tabulka41213[[#This Row],[start. č.]]),"-",IF(Tabulka41213[[#This Row],[příjmení a jméno]]="start. č. nebylo registrováno!","-",IF(VLOOKUP(Tabulka41213[[#This Row],[start. č.]],'3. REGISTRACE'!B:F,5,0)=0,"-",VLOOKUP(Tabulka41213[[#This Row],[start. č.]],'3. REGISTRACE'!B:F,5,0))))</calculatedColumnFormula>
    </tableColumn>
    <tableColumn id="10" name="čas" dataDxfId="194">
      <calculatedColumnFormula>IF(OR(Tabulka41213[[#This Row],[pořadí]]="DNF",Tabulka41213[[#This Row],[pořadí]]=" "),"-",TIME(Tabulka41213[[#This Row],[hod]],Tabulka41213[[#This Row],[min]],Tabulka41213[[#This Row],[sek]]))</calculatedColumnFormula>
    </tableColumn>
    <tableColumn id="11" name="kategorie" dataDxfId="193">
      <calculatedColumnFormula>IF(ISBLANK(Tabulka41213[[#This Row],[start. č.]]),"-",IF(Tabulka41213[[#This Row],[příjmení a jméno]]="start. č. nebylo registrováno!","-",IF(VLOOKUP(Tabulka41213[[#This Row],[start. č.]],'3. REGISTRACE'!B:G,6,0)=0,"-",VLOOKUP(Tabulka41213[[#This Row],[start. č.]],'3. REGISTRACE'!B:G,6,0))))</calculatedColumnFormula>
    </tableColumn>
    <tableColumn id="7" name="hod" dataDxfId="192"/>
    <tableColumn id="8" name="min" dataDxfId="191"/>
    <tableColumn id="9" name="sek" dataDxfId="190"/>
    <tableColumn id="13" name="check čas" dataDxfId="189">
      <calculatedColumnFormula>IF(AND(ISBLANK(J9),ISBLANK(K9),ISBLANK(L9)),"-",IF(H9&gt;=MAX(H$9:H9),"ok","chyba!!!"))</calculatedColumnFormula>
    </tableColumn>
  </tableColumns>
  <tableStyleInfo name="Grey" showFirstColumn="0" showLastColumn="0" showRowStripes="0" showColumnStripes="0"/>
</table>
</file>

<file path=xl/tables/table6.xml><?xml version="1.0" encoding="utf-8"?>
<table xmlns="http://schemas.openxmlformats.org/spreadsheetml/2006/main" id="13" name="Tabulka41214" displayName="Tabulka41214" ref="B39:M64" totalsRowShown="0" headerRowDxfId="188" dataDxfId="187">
  <autoFilter ref="B39:M64"/>
  <sortState ref="B40:M44">
    <sortCondition ref="H40:H44"/>
  </sortState>
  <tableColumns count="12">
    <tableColumn id="1" name="pořadí" dataDxfId="186">
      <calculatedColumnFormula>IF(B39="pořadí",1,IF(AND(J40=99,K40=99,L40=99),"DNF",IF(D40="-"," ",B39+1)))</calculatedColumnFormula>
    </tableColumn>
    <tableColumn id="2" name="start. č." dataDxfId="185"/>
    <tableColumn id="3" name="příjmení a jméno" dataDxfId="184">
      <calculatedColumnFormula>IF(ISBLANK(Tabulka41214[[#This Row],[start. č.]]),"-",IF(ISERROR(VLOOKUP(Tabulka41214[[#This Row],[start. č.]],'3. REGISTRACE'!B:F,2,0)),"start. č. nebylo registrováno!",VLOOKUP(Tabulka41214[[#This Row],[start. č.]],'3. REGISTRACE'!B:F,2,0)))</calculatedColumnFormula>
    </tableColumn>
    <tableColumn id="4" name="ročník" dataDxfId="183">
      <calculatedColumnFormula>IF(ISBLANK(Tabulka41214[[#This Row],[start. č.]]),"-",IF(ISERROR(VLOOKUP(Tabulka41214[[#This Row],[start. č.]],'3. REGISTRACE'!B:F,3,0)),"-",VLOOKUP(Tabulka41214[[#This Row],[start. č.]],'3. REGISTRACE'!B:F,3,0)))</calculatedColumnFormula>
    </tableColumn>
    <tableColumn id="5" name="klub" dataDxfId="182">
      <calculatedColumnFormula>IF(ISBLANK(Tabulka41214[[#This Row],[start. č.]]),"-",IF(Tabulka41214[[#This Row],[příjmení a jméno]]="start. č. nebylo registrováno!","-",IF(VLOOKUP(Tabulka41214[[#This Row],[start. č.]],'3. REGISTRACE'!B:F,4,0)=0,"-",VLOOKUP(Tabulka41214[[#This Row],[start. č.]],'3. REGISTRACE'!B:F,4,0))))</calculatedColumnFormula>
    </tableColumn>
    <tableColumn id="6" name="m/ž" dataDxfId="181">
      <calculatedColumnFormula>IF(ISBLANK(Tabulka41214[[#This Row],[start. č.]]),"-",IF(Tabulka41214[[#This Row],[příjmení a jméno]]="start. č. nebylo registrováno!","-",IF(VLOOKUP(Tabulka41214[[#This Row],[start. č.]],'3. REGISTRACE'!B:F,5,0)=0,"-",VLOOKUP(Tabulka41214[[#This Row],[start. č.]],'3. REGISTRACE'!B:F,5,0))))</calculatedColumnFormula>
    </tableColumn>
    <tableColumn id="10" name="čas" dataDxfId="180">
      <calculatedColumnFormula>IF(OR(Tabulka41214[[#This Row],[pořadí]]="DNF",Tabulka41214[[#This Row],[pořadí]]=" "),"-",TIME(Tabulka41214[[#This Row],[hod]],Tabulka41214[[#This Row],[min]],Tabulka41214[[#This Row],[sek]]))</calculatedColumnFormula>
    </tableColumn>
    <tableColumn id="11" name="kategorie" dataDxfId="179">
      <calculatedColumnFormula>IF(ISBLANK(Tabulka41214[[#This Row],[start. č.]]),"-",IF(Tabulka41214[[#This Row],[příjmení a jméno]]="start. č. nebylo registrováno!","-",IF(VLOOKUP(Tabulka41214[[#This Row],[start. č.]],'3. REGISTRACE'!B:G,6,0)=0,"-",VLOOKUP(Tabulka41214[[#This Row],[start. č.]],'3. REGISTRACE'!B:G,6,0))))</calculatedColumnFormula>
    </tableColumn>
    <tableColumn id="7" name="hod" dataDxfId="178"/>
    <tableColumn id="8" name="min" dataDxfId="177"/>
    <tableColumn id="9" name="sek" dataDxfId="176"/>
    <tableColumn id="13" name="check čas" dataDxfId="175">
      <calculatedColumnFormula>IF(AND(ISBLANK(J40),ISBLANK(K40),ISBLANK(L40)),"-",IF(H40&gt;=MAX(H$40:H40),"ok","chyba!!!"))</calculatedColumnFormula>
    </tableColumn>
  </tableColumns>
  <tableStyleInfo name="Grey" showFirstColumn="0" showLastColumn="0" showRowStripes="0" showColumnStripes="0"/>
</table>
</file>

<file path=xl/tables/table7.xml><?xml version="1.0" encoding="utf-8"?>
<table xmlns="http://schemas.openxmlformats.org/spreadsheetml/2006/main" id="8" name="Tabulka49" displayName="Tabulka49" ref="B8:M33" totalsRowShown="0" headerRowDxfId="169" dataDxfId="168">
  <tableColumns count="12">
    <tableColumn id="1" name="pořadí" dataDxfId="167">
      <calculatedColumnFormula>IF(B8="pořadí",1,IF(AND(J9=99,K9=99,L9=99),"DNF",IF(D9="-"," ",B8+1)))</calculatedColumnFormula>
    </tableColumn>
    <tableColumn id="2" name="start. č." dataDxfId="166"/>
    <tableColumn id="3" name="příjmení a jméno" dataDxfId="165">
      <calculatedColumnFormula>IF(ISBLANK(Tabulka49[[#This Row],[start. č.]]),"-",IF(ISERROR(VLOOKUP(Tabulka49[[#This Row],[start. č.]],'3. REGISTRACE'!B:F,2,0)),"start. č. nebylo registrováno!",VLOOKUP(Tabulka49[[#This Row],[start. č.]],'3. REGISTRACE'!B:F,2,0)))</calculatedColumnFormula>
    </tableColumn>
    <tableColumn id="4" name="ročník" dataDxfId="164">
      <calculatedColumnFormula>IF(ISBLANK(Tabulka49[[#This Row],[start. č.]]),"-",IF(ISERROR(VLOOKUP(Tabulka49[[#This Row],[start. č.]],'3. REGISTRACE'!B:F,3,0)),"-",VLOOKUP(Tabulka49[[#This Row],[start. č.]],'3. REGISTRACE'!B:F,3,0)))</calculatedColumnFormula>
    </tableColumn>
    <tableColumn id="5" name="klub" dataDxfId="163">
      <calculatedColumnFormula>IF(ISBLANK(Tabulka49[[#This Row],[start. č.]]),"-",IF(Tabulka49[[#This Row],[příjmení a jméno]]="start. č. nebylo registrováno!","-",IF(VLOOKUP(Tabulka49[[#This Row],[start. č.]],'3. REGISTRACE'!B:F,4,0)=0,"-",VLOOKUP(Tabulka49[[#This Row],[start. č.]],'3. REGISTRACE'!B:F,4,0))))</calculatedColumnFormula>
    </tableColumn>
    <tableColumn id="6" name="m/ž" dataDxfId="162">
      <calculatedColumnFormula>IF(ISBLANK(Tabulka49[[#This Row],[start. č.]]),"-",IF(Tabulka49[[#This Row],[příjmení a jméno]]="start. č. nebylo registrováno!","-",IF(VLOOKUP(Tabulka49[[#This Row],[start. č.]],'3. REGISTRACE'!B:F,5,0)=0,"-",VLOOKUP(Tabulka49[[#This Row],[start. č.]],'3. REGISTRACE'!B:F,5,0))))</calculatedColumnFormula>
    </tableColumn>
    <tableColumn id="10" name="čas" dataDxfId="161">
      <calculatedColumnFormula>IF(OR(Tabulka49[[#This Row],[pořadí]]="DNF",Tabulka49[[#This Row],[pořadí]]=" "),"-",TIME(Tabulka49[[#This Row],[hod]],Tabulka49[[#This Row],[min]],Tabulka49[[#This Row],[sek]]))</calculatedColumnFormula>
    </tableColumn>
    <tableColumn id="11" name="kategorie" dataDxfId="160">
      <calculatedColumnFormula>IF(ISBLANK(Tabulka49[[#This Row],[start. č.]]),"-",IF(Tabulka49[[#This Row],[příjmení a jméno]]="start. č. nebylo registrováno!","-",IF(VLOOKUP(Tabulka49[[#This Row],[start. č.]],'3. REGISTRACE'!B:G,6,0)=0,"-",VLOOKUP(Tabulka49[[#This Row],[start. č.]],'3. REGISTRACE'!B:G,6,0))))</calculatedColumnFormula>
    </tableColumn>
    <tableColumn id="7" name="hod" dataDxfId="159"/>
    <tableColumn id="8" name="min" dataDxfId="158"/>
    <tableColumn id="9" name="sek" dataDxfId="157"/>
    <tableColumn id="13" name="check čas" dataDxfId="156">
      <calculatedColumnFormula>IF(AND(ISBLANK(J9),ISBLANK(K9),ISBLANK(L9)),"-",IF(H9&gt;=MAX(H$9:H9),"ok","chyba!!!"))</calculatedColumnFormula>
    </tableColumn>
  </tableColumns>
  <tableStyleInfo name="Grey" showFirstColumn="0" showLastColumn="0" showRowStripes="0" showColumnStripes="0"/>
</table>
</file>

<file path=xl/tables/table8.xml><?xml version="1.0" encoding="utf-8"?>
<table xmlns="http://schemas.openxmlformats.org/spreadsheetml/2006/main" id="9" name="Tabulka410" displayName="Tabulka410" ref="B39:M64" totalsRowShown="0" headerRowDxfId="155" dataDxfId="154">
  <sortState ref="B46:N49">
    <sortCondition ref="J46:J49"/>
  </sortState>
  <tableColumns count="12">
    <tableColumn id="1" name="pořadí" dataDxfId="153">
      <calculatedColumnFormula>IF(B39="pořadí",1,IF(AND(J40=99,K40=99,L40=99),"DNF",IF(D40="-"," ",B39+1)))</calculatedColumnFormula>
    </tableColumn>
    <tableColumn id="2" name="start. č." dataDxfId="152"/>
    <tableColumn id="3" name="příjmení a jméno" dataDxfId="151">
      <calculatedColumnFormula>IF(ISBLANK(Tabulka410[[#This Row],[start. č.]]),"-",IF(ISERROR(VLOOKUP(Tabulka410[[#This Row],[start. č.]],'3. REGISTRACE'!B:F,2,0)),"start. č. nebylo registrováno!",VLOOKUP(Tabulka410[[#This Row],[start. č.]],'3. REGISTRACE'!B:F,2,0)))</calculatedColumnFormula>
    </tableColumn>
    <tableColumn id="4" name="ročník" dataDxfId="150">
      <calculatedColumnFormula>IF(ISBLANK(Tabulka410[[#This Row],[start. č.]]),"-",IF(ISERROR(VLOOKUP(Tabulka410[[#This Row],[start. č.]],'3. REGISTRACE'!B:F,3,0)),"-",VLOOKUP(Tabulka410[[#This Row],[start. č.]],'3. REGISTRACE'!B:F,3,0)))</calculatedColumnFormula>
    </tableColumn>
    <tableColumn id="5" name="klub" dataDxfId="149">
      <calculatedColumnFormula>IF(ISBLANK(Tabulka410[[#This Row],[start. č.]]),"-",IF(Tabulka410[[#This Row],[příjmení a jméno]]="start. č. nebylo registrováno!","-",IF(VLOOKUP(Tabulka410[[#This Row],[start. č.]],'3. REGISTRACE'!B:F,4,0)=0,"-",VLOOKUP(Tabulka410[[#This Row],[start. č.]],'3. REGISTRACE'!B:F,4,0))))</calculatedColumnFormula>
    </tableColumn>
    <tableColumn id="6" name="m/ž" dataDxfId="148">
      <calculatedColumnFormula>IF(ISBLANK(Tabulka410[[#This Row],[start. č.]]),"-",IF(Tabulka410[[#This Row],[příjmení a jméno]]="start. č. nebylo registrováno!","-",IF(VLOOKUP(Tabulka410[[#This Row],[start. č.]],'3. REGISTRACE'!B:F,5,0)=0,"-",VLOOKUP(Tabulka410[[#This Row],[start. č.]],'3. REGISTRACE'!B:F,5,0))))</calculatedColumnFormula>
    </tableColumn>
    <tableColumn id="10" name="čas" dataDxfId="147">
      <calculatedColumnFormula>IF(OR(Tabulka410[[#This Row],[pořadí]]="DNF",Tabulka410[[#This Row],[pořadí]]=" "),"-",TIME(Tabulka410[[#This Row],[hod]],Tabulka410[[#This Row],[min]],Tabulka410[[#This Row],[sek]]))</calculatedColumnFormula>
    </tableColumn>
    <tableColumn id="11" name="kategorie" dataDxfId="146">
      <calculatedColumnFormula>IF(ISBLANK(Tabulka410[[#This Row],[start. č.]]),"-",IF(Tabulka410[[#This Row],[příjmení a jméno]]="start. č. nebylo registrováno!","-",IF(VLOOKUP(Tabulka410[[#This Row],[start. č.]],'3. REGISTRACE'!B:G,6,0)=0,"-",VLOOKUP(Tabulka410[[#This Row],[start. č.]],'3. REGISTRACE'!B:G,6,0))))</calculatedColumnFormula>
    </tableColumn>
    <tableColumn id="7" name="hod" dataDxfId="145"/>
    <tableColumn id="8" name="min" dataDxfId="144"/>
    <tableColumn id="9" name="sek" dataDxfId="143"/>
    <tableColumn id="13" name="check čas" dataDxfId="142">
      <calculatedColumnFormula>IF(AND(ISBLANK(J40),ISBLANK(K40),ISBLANK(L40)),"-",IF(H40&gt;=MAX(H$40:H40),"ok","chyba!!!"))</calculatedColumnFormula>
    </tableColumn>
  </tableColumns>
  <tableStyleInfo name="Grey" showFirstColumn="0" showLastColumn="0" showRowStripes="0" showColumnStripes="0"/>
</table>
</file>

<file path=xl/tables/table9.xml><?xml version="1.0" encoding="utf-8"?>
<table xmlns="http://schemas.openxmlformats.org/spreadsheetml/2006/main" id="3" name="Tabulka44" displayName="Tabulka44" ref="B8:M33" totalsRowShown="0" headerRowDxfId="136" dataDxfId="135">
  <tableColumns count="12">
    <tableColumn id="1" name="pořadí" dataDxfId="134">
      <calculatedColumnFormula>IF(B8="pořadí",1,IF(AND(J9=99,K9=99,L9=99),"DNF",IF(D9="-"," ",B8+1)))</calculatedColumnFormula>
    </tableColumn>
    <tableColumn id="2" name="start. č." dataDxfId="133"/>
    <tableColumn id="3" name="příjmení a jméno" dataDxfId="132">
      <calculatedColumnFormula>IF(ISBLANK(Tabulka44[[#This Row],[start. č.]]),"-",IF(ISERROR(VLOOKUP(Tabulka44[[#This Row],[start. č.]],'3. REGISTRACE'!B:F,2,0)),"start. č. nebylo registrováno!",VLOOKUP(Tabulka44[[#This Row],[start. č.]],'3. REGISTRACE'!B:F,2,0)))</calculatedColumnFormula>
    </tableColumn>
    <tableColumn id="4" name="ročník" dataDxfId="131">
      <calculatedColumnFormula>IF(ISBLANK(Tabulka44[[#This Row],[start. č.]]),"-",IF(ISERROR(VLOOKUP(Tabulka44[[#This Row],[start. č.]],'3. REGISTRACE'!B:F,3,0)),"-",VLOOKUP(Tabulka44[[#This Row],[start. č.]],'3. REGISTRACE'!B:F,3,0)))</calculatedColumnFormula>
    </tableColumn>
    <tableColumn id="5" name="klub" dataDxfId="130">
      <calculatedColumnFormula>IF(ISBLANK(Tabulka44[[#This Row],[start. č.]]),"-",IF(Tabulka44[[#This Row],[příjmení a jméno]]="start. č. nebylo registrováno!","-",IF(VLOOKUP(Tabulka44[[#This Row],[start. č.]],'3. REGISTRACE'!B:F,4,0)=0,"-",VLOOKUP(Tabulka44[[#This Row],[start. č.]],'3. REGISTRACE'!B:F,4,0))))</calculatedColumnFormula>
    </tableColumn>
    <tableColumn id="6" name="m/ž" dataDxfId="129">
      <calculatedColumnFormula>IF(ISBLANK(Tabulka44[[#This Row],[start. č.]]),"-",IF(Tabulka44[[#This Row],[příjmení a jméno]]="start. č. nebylo registrováno!","-",IF(VLOOKUP(Tabulka44[[#This Row],[start. č.]],'3. REGISTRACE'!B:F,5,0)=0,"-",VLOOKUP(Tabulka44[[#This Row],[start. č.]],'3. REGISTRACE'!B:F,5,0))))</calculatedColumnFormula>
    </tableColumn>
    <tableColumn id="10" name="čas" dataDxfId="128">
      <calculatedColumnFormula>IF(OR(Tabulka44[[#This Row],[pořadí]]="DNF",Tabulka44[[#This Row],[pořadí]]=" "),"-",TIME(Tabulka44[[#This Row],[hod]],Tabulka44[[#This Row],[min]],Tabulka44[[#This Row],[sek]]))</calculatedColumnFormula>
    </tableColumn>
    <tableColumn id="11" name="kategorie" dataDxfId="127">
      <calculatedColumnFormula>IF(ISBLANK(Tabulka44[[#This Row],[start. č.]]),"-",IF(Tabulka44[[#This Row],[příjmení a jméno]]="start. č. nebylo registrováno!","-",IF(VLOOKUP(Tabulka44[[#This Row],[start. č.]],'3. REGISTRACE'!B:G,6,0)=0,"-",VLOOKUP(Tabulka44[[#This Row],[start. č.]],'3. REGISTRACE'!B:G,6,0))))</calculatedColumnFormula>
    </tableColumn>
    <tableColumn id="7" name="hod" dataDxfId="126"/>
    <tableColumn id="8" name="min" dataDxfId="125"/>
    <tableColumn id="9" name="sek" dataDxfId="124"/>
    <tableColumn id="13" name="check čas" dataDxfId="123">
      <calculatedColumnFormula>IF(AND(ISBLANK(J9),ISBLANK(K9),ISBLANK(L9)),"-",IF(H9&gt;=MAX(H$9:H9),"ok","chyba!!!"))</calculatedColumnFormula>
    </tableColumn>
  </tableColumns>
  <tableStyleInfo name="Grey" showFirstColumn="0" showLastColumn="0" showRowStripes="0" showColumnStripes="0"/>
</table>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5" Type="http://schemas.openxmlformats.org/officeDocument/2006/relationships/table" Target="../tables/table14.xml"/><Relationship Id="rId4"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7.vml"/><Relationship Id="rId1" Type="http://schemas.openxmlformats.org/officeDocument/2006/relationships/printerSettings" Target="../printerSettings/printerSettings11.bin"/><Relationship Id="rId5" Type="http://schemas.openxmlformats.org/officeDocument/2006/relationships/table" Target="../tables/table16.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5.vml"/><Relationship Id="rId1" Type="http://schemas.openxmlformats.org/officeDocument/2006/relationships/printerSettings" Target="../printerSettings/printerSettings9.bin"/><Relationship Id="rId5" Type="http://schemas.openxmlformats.org/officeDocument/2006/relationships/table" Target="../tables/table12.xm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sheetPr>
    <pageSetUpPr fitToPage="1"/>
  </sheetPr>
  <dimension ref="B2:C43"/>
  <sheetViews>
    <sheetView showGridLines="0" showRowColHeaders="0" workbookViewId="0">
      <selection activeCell="B2" sqref="B2"/>
    </sheetView>
  </sheetViews>
  <sheetFormatPr defaultColWidth="9.140625" defaultRowHeight="12.75"/>
  <cols>
    <col min="1" max="1" width="3.7109375" style="31" customWidth="1"/>
    <col min="2" max="2" width="12" style="35" bestFit="1" customWidth="1"/>
    <col min="3" max="3" width="90.7109375" style="38" customWidth="1"/>
    <col min="4" max="16384" width="9.140625" style="31"/>
  </cols>
  <sheetData>
    <row r="2" spans="2:3" ht="25.5">
      <c r="B2" s="33" t="s">
        <v>19</v>
      </c>
      <c r="C2" s="37" t="s">
        <v>77</v>
      </c>
    </row>
    <row r="4" spans="2:3" ht="38.25">
      <c r="B4" s="33" t="s">
        <v>22</v>
      </c>
      <c r="C4" s="37" t="s">
        <v>23</v>
      </c>
    </row>
    <row r="6" spans="2:3" ht="25.5">
      <c r="B6" s="33" t="s">
        <v>20</v>
      </c>
      <c r="C6" s="37" t="s">
        <v>78</v>
      </c>
    </row>
    <row r="7" spans="2:3" ht="25.5">
      <c r="B7" s="33"/>
      <c r="C7" s="37" t="s">
        <v>24</v>
      </c>
    </row>
    <row r="8" spans="2:3" ht="25.5">
      <c r="B8" s="33"/>
      <c r="C8" s="37" t="s">
        <v>79</v>
      </c>
    </row>
    <row r="9" spans="2:3" ht="38.25">
      <c r="B9" s="33"/>
      <c r="C9" s="37" t="s">
        <v>25</v>
      </c>
    </row>
    <row r="10" spans="2:3" ht="38.25">
      <c r="B10" s="33"/>
      <c r="C10" s="37" t="s">
        <v>26</v>
      </c>
    </row>
    <row r="12" spans="2:3" ht="51">
      <c r="B12" s="33" t="s">
        <v>21</v>
      </c>
      <c r="C12" s="37" t="s">
        <v>80</v>
      </c>
    </row>
    <row r="14" spans="2:3" ht="25.5">
      <c r="B14" s="33" t="s">
        <v>72</v>
      </c>
      <c r="C14" s="37" t="s">
        <v>73</v>
      </c>
    </row>
    <row r="16" spans="2:3">
      <c r="B16" s="32" t="s">
        <v>27</v>
      </c>
      <c r="C16" s="37" t="s">
        <v>28</v>
      </c>
    </row>
    <row r="17" spans="2:3">
      <c r="B17" s="34"/>
      <c r="C17" s="37" t="s">
        <v>30</v>
      </c>
    </row>
    <row r="18" spans="2:3">
      <c r="B18" s="34"/>
      <c r="C18" s="37" t="s">
        <v>31</v>
      </c>
    </row>
    <row r="19" spans="2:3" ht="25.5">
      <c r="B19" s="34"/>
      <c r="C19" s="37" t="s">
        <v>32</v>
      </c>
    </row>
    <row r="21" spans="2:3">
      <c r="B21" s="36" t="s">
        <v>48</v>
      </c>
      <c r="C21" s="37" t="s">
        <v>49</v>
      </c>
    </row>
    <row r="22" spans="2:3">
      <c r="B22" s="34"/>
      <c r="C22" s="37" t="s">
        <v>50</v>
      </c>
    </row>
    <row r="23" spans="2:3">
      <c r="B23" s="34"/>
      <c r="C23" s="37" t="s">
        <v>51</v>
      </c>
    </row>
    <row r="24" spans="2:3" ht="38.25">
      <c r="B24" s="34"/>
      <c r="C24" s="37" t="s">
        <v>52</v>
      </c>
    </row>
    <row r="25" spans="2:3" ht="25.5">
      <c r="B25" s="34"/>
      <c r="C25" s="37" t="s">
        <v>53</v>
      </c>
    </row>
    <row r="26" spans="2:3" ht="38.25">
      <c r="B26" s="34"/>
      <c r="C26" s="37" t="s">
        <v>81</v>
      </c>
    </row>
    <row r="28" spans="2:3" ht="25.5">
      <c r="B28" s="36" t="s">
        <v>54</v>
      </c>
      <c r="C28" s="37" t="s">
        <v>55</v>
      </c>
    </row>
    <row r="29" spans="2:3" ht="38.25">
      <c r="B29" s="34"/>
      <c r="C29" s="37" t="s">
        <v>82</v>
      </c>
    </row>
    <row r="30" spans="2:3">
      <c r="B30" s="34"/>
      <c r="C30" s="37" t="s">
        <v>56</v>
      </c>
    </row>
    <row r="31" spans="2:3">
      <c r="B31" s="34"/>
      <c r="C31" s="37" t="s">
        <v>57</v>
      </c>
    </row>
    <row r="32" spans="2:3">
      <c r="B32" s="34"/>
      <c r="C32" s="37" t="s">
        <v>58</v>
      </c>
    </row>
    <row r="33" spans="2:3">
      <c r="B33" s="34"/>
      <c r="C33" s="37" t="s">
        <v>59</v>
      </c>
    </row>
    <row r="34" spans="2:3">
      <c r="B34" s="34"/>
      <c r="C34" s="37" t="s">
        <v>60</v>
      </c>
    </row>
    <row r="35" spans="2:3">
      <c r="B35" s="34"/>
      <c r="C35" s="37" t="s">
        <v>61</v>
      </c>
    </row>
    <row r="36" spans="2:3" ht="25.5">
      <c r="B36" s="34"/>
      <c r="C36" s="37" t="s">
        <v>83</v>
      </c>
    </row>
    <row r="37" spans="2:3" ht="25.5">
      <c r="B37" s="34"/>
      <c r="C37" s="37" t="s">
        <v>69</v>
      </c>
    </row>
    <row r="38" spans="2:3" ht="25.5">
      <c r="B38" s="34"/>
      <c r="C38" s="37" t="s">
        <v>66</v>
      </c>
    </row>
    <row r="40" spans="2:3">
      <c r="B40" s="36" t="s">
        <v>74</v>
      </c>
      <c r="C40" s="37" t="s">
        <v>75</v>
      </c>
    </row>
    <row r="41" spans="2:3" ht="38.25">
      <c r="B41" s="34"/>
      <c r="C41" s="37" t="s">
        <v>76</v>
      </c>
    </row>
    <row r="43" spans="2:3" ht="25.5">
      <c r="B43" s="33" t="s">
        <v>85</v>
      </c>
      <c r="C43" s="37" t="s">
        <v>86</v>
      </c>
    </row>
  </sheetData>
  <sheetProtection password="C7B2" sheet="1" objects="1" scenarios="1"/>
  <hyperlinks>
    <hyperlink ref="B16" location="'1. Index'!C10" display="1. Index"/>
    <hyperlink ref="B21" location="'2. Kategorie'!D18" display="2. Kategorie"/>
    <hyperlink ref="B28" location="'3. REGISTRACE'!B10" display="3. REGISTRACE"/>
    <hyperlink ref="B40" location="'4. VYSLEDKY'!C9" display="4. VÝSLEDKY"/>
  </hyperlinks>
  <pageMargins left="0.19685039370078741" right="0.19685039370078741" top="0" bottom="0.39370078740157483" header="0" footer="0"/>
  <pageSetup paperSize="9" scale="93" orientation="portrait" verticalDpi="0" r:id="rId1"/>
  <picture r:id="rId2"/>
</worksheet>
</file>

<file path=xl/worksheets/sheet10.xml><?xml version="1.0" encoding="utf-8"?>
<worksheet xmlns="http://schemas.openxmlformats.org/spreadsheetml/2006/main" xmlns:r="http://schemas.openxmlformats.org/officeDocument/2006/relationships">
  <sheetPr>
    <tabColor theme="5" tint="0.79998168889431442"/>
  </sheetPr>
  <dimension ref="B2:M64"/>
  <sheetViews>
    <sheetView showGridLines="0" workbookViewId="0">
      <selection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140625" style="2" bestFit="1" customWidth="1"/>
    <col min="9" max="9" width="20.7109375" style="2" customWidth="1"/>
    <col min="10" max="10" width="4" style="1" bestFit="1" customWidth="1"/>
    <col min="11" max="11" width="5.85546875" style="2" customWidth="1"/>
    <col min="12" max="12" width="3.5703125" style="1" bestFit="1" customWidth="1"/>
    <col min="13" max="13" width="8" style="2" bestFit="1" customWidth="1"/>
    <col min="14" max="16384" width="9.140625" style="1"/>
  </cols>
  <sheetData>
    <row r="2" spans="2:13" ht="15.75">
      <c r="B2" s="3" t="s">
        <v>183</v>
      </c>
      <c r="D2" s="2"/>
      <c r="E2" s="63" t="s">
        <v>187</v>
      </c>
      <c r="F2" s="2"/>
      <c r="H2" s="1"/>
      <c r="I2" s="7" t="str">
        <f>IF(ISBLANK('1. Index'!C10),"-",'1. Index'!C10)</f>
        <v>Reuter Run Boršov nad Vltavou - děti</v>
      </c>
    </row>
    <row r="3" spans="2:13" ht="15" customHeight="1">
      <c r="B3" s="2"/>
      <c r="D3" s="2"/>
      <c r="F3" s="2"/>
      <c r="H3" s="114">
        <f>IF(ISBLANK('1. Index'!C13),"-",'1. Index'!C13)</f>
        <v>43687</v>
      </c>
      <c r="I3" s="114"/>
    </row>
    <row r="4" spans="2:13">
      <c r="B4" s="22" t="s">
        <v>33</v>
      </c>
    </row>
    <row r="5" spans="2:13">
      <c r="B5" s="1" t="s">
        <v>70</v>
      </c>
    </row>
    <row r="6" spans="2:13">
      <c r="B6" s="1" t="s">
        <v>71</v>
      </c>
    </row>
    <row r="8" spans="2:13">
      <c r="B8" s="1" t="s">
        <v>13</v>
      </c>
      <c r="C8" s="2" t="s">
        <v>0</v>
      </c>
      <c r="D8" s="1" t="s">
        <v>14</v>
      </c>
      <c r="E8" s="2" t="s">
        <v>3</v>
      </c>
      <c r="F8" s="1" t="s">
        <v>1</v>
      </c>
      <c r="G8" s="2" t="s">
        <v>2</v>
      </c>
      <c r="H8" s="40" t="s">
        <v>18</v>
      </c>
      <c r="I8" s="2" t="s">
        <v>5</v>
      </c>
      <c r="J8" s="2" t="s">
        <v>15</v>
      </c>
      <c r="K8" s="2" t="s">
        <v>16</v>
      </c>
      <c r="L8" s="2" t="s">
        <v>17</v>
      </c>
      <c r="M8" s="48" t="s">
        <v>84</v>
      </c>
    </row>
    <row r="9" spans="2:13">
      <c r="B9" s="78">
        <f t="shared" ref="B9:B33" si="0">IF(B8="pořadí",1,IF(AND(J9=99,K9=99,L9=99),"DNF",IF(D9="-"," ",B8+1)))</f>
        <v>1</v>
      </c>
      <c r="C9" s="41">
        <v>30</v>
      </c>
      <c r="D9" s="76" t="str">
        <f>IF(ISBLANK(Tabulka41217[[#This Row],[start. č.]]),"-",IF(ISERROR(VLOOKUP(Tabulka41217[[#This Row],[start. č.]],'3. REGISTRACE'!B:F,2,0)),"start. č. nebylo registrováno!",VLOOKUP(Tabulka41217[[#This Row],[start. č.]],'3. REGISTRACE'!B:F,2,0)))</f>
        <v>Stejskal Filip</v>
      </c>
      <c r="E9" s="77">
        <f>IF(ISBLANK(Tabulka41217[[#This Row],[start. č.]]),"-",IF(ISERROR(VLOOKUP(Tabulka41217[[#This Row],[start. č.]],'3. REGISTRACE'!B:F,3,0)),"-",VLOOKUP(Tabulka41217[[#This Row],[start. č.]],'3. REGISTRACE'!B:F,3,0)))</f>
        <v>2003</v>
      </c>
      <c r="F9" s="79" t="str">
        <f>IF(ISBLANK(Tabulka41217[[#This Row],[start. č.]]),"-",IF(Tabulka41217[[#This Row],[příjmení a jméno]]="start. č. nebylo registrováno!","-",IF(VLOOKUP(Tabulka41217[[#This Row],[start. č.]],'3. REGISTRACE'!B:F,4,0)=0,"-",VLOOKUP(Tabulka41217[[#This Row],[start. č.]],'3. REGISTRACE'!B:F,4,0))))</f>
        <v>Sokol Č.B.</v>
      </c>
      <c r="G9" s="77" t="str">
        <f>IF(ISBLANK(Tabulka41217[[#This Row],[start. č.]]),"-",IF(Tabulka41217[[#This Row],[příjmení a jméno]]="start. č. nebylo registrováno!","-",IF(VLOOKUP(Tabulka41217[[#This Row],[start. č.]],'3. REGISTRACE'!B:F,5,0)=0,"-",VLOOKUP(Tabulka41217[[#This Row],[start. č.]],'3. REGISTRACE'!B:F,5,0))))</f>
        <v>M</v>
      </c>
      <c r="H9" s="80">
        <f>IF(OR(Tabulka41217[[#This Row],[pořadí]]="DNF",Tabulka41217[[#This Row],[pořadí]]=" "),"-",TIME(Tabulka41217[[#This Row],[hod]],Tabulka41217[[#This Row],[min]],Tabulka41217[[#This Row],[sek]]))</f>
        <v>2.3148148148148151E-3</v>
      </c>
      <c r="I9" s="77" t="str">
        <f>IF(ISBLANK(Tabulka41217[[#This Row],[start. č.]]),"-",IF(Tabulka41217[[#This Row],[příjmení a jméno]]="start. č. nebylo registrováno!","-",IF(VLOOKUP(Tabulka41217[[#This Row],[start. č.]],'3. REGISTRACE'!B:G,6,0)=0,"-",VLOOKUP(Tabulka41217[[#This Row],[start. č.]],'3. REGISTRACE'!B:G,6,0))))</f>
        <v>Mladší dorost H</v>
      </c>
      <c r="J9" s="102">
        <v>0</v>
      </c>
      <c r="K9" s="103">
        <v>3</v>
      </c>
      <c r="L9" s="104">
        <v>20</v>
      </c>
      <c r="M9" s="68" t="str">
        <f>IF(AND(ISBLANK(J9),ISBLANK(K9),ISBLANK(L9)),"-",IF(H9&gt;=MAX(H$9:H9),"ok","chyba!!!"))</f>
        <v>ok</v>
      </c>
    </row>
    <row r="10" spans="2:13">
      <c r="B10" s="94">
        <f t="shared" si="0"/>
        <v>2</v>
      </c>
      <c r="C10" s="69">
        <v>5</v>
      </c>
      <c r="D10" s="95" t="str">
        <f>IF(ISBLANK(Tabulka41217[[#This Row],[start. č.]]),"-",IF(ISERROR(VLOOKUP(Tabulka41217[[#This Row],[start. č.]],'3. REGISTRACE'!B:F,2,0)),"start. č. nebylo registrováno!",VLOOKUP(Tabulka41217[[#This Row],[start. č.]],'3. REGISTRACE'!B:F,2,0)))</f>
        <v>Candra Tomáš</v>
      </c>
      <c r="E10" s="96">
        <f>IF(ISBLANK(Tabulka41217[[#This Row],[start. č.]]),"-",IF(ISERROR(VLOOKUP(Tabulka41217[[#This Row],[start. č.]],'3. REGISTRACE'!B:F,3,0)),"-",VLOOKUP(Tabulka41217[[#This Row],[start. č.]],'3. REGISTRACE'!B:F,3,0)))</f>
        <v>2004</v>
      </c>
      <c r="F10" s="97" t="str">
        <f>IF(ISBLANK(Tabulka41217[[#This Row],[start. č.]]),"-",IF(Tabulka41217[[#This Row],[příjmení a jméno]]="start. č. nebylo registrováno!","-",IF(VLOOKUP(Tabulka41217[[#This Row],[start. č.]],'3. REGISTRACE'!B:F,4,0)=0,"-",VLOOKUP(Tabulka41217[[#This Row],[start. č.]],'3. REGISTRACE'!B:F,4,0))))</f>
        <v>B+H Triatlon</v>
      </c>
      <c r="G10" s="96" t="str">
        <f>IF(ISBLANK(Tabulka41217[[#This Row],[start. č.]]),"-",IF(Tabulka41217[[#This Row],[příjmení a jméno]]="start. č. nebylo registrováno!","-",IF(VLOOKUP(Tabulka41217[[#This Row],[start. č.]],'3. REGISTRACE'!B:F,5,0)=0,"-",VLOOKUP(Tabulka41217[[#This Row],[start. č.]],'3. REGISTRACE'!B:F,5,0))))</f>
        <v>M</v>
      </c>
      <c r="H10" s="90">
        <f>IF(OR(Tabulka41217[[#This Row],[pořadí]]="DNF",Tabulka41217[[#This Row],[pořadí]]=" "),"-",TIME(Tabulka41217[[#This Row],[hod]],Tabulka41217[[#This Row],[min]],Tabulka41217[[#This Row],[sek]]))</f>
        <v>2.4421296296296296E-3</v>
      </c>
      <c r="I10" s="96" t="str">
        <f>IF(ISBLANK(Tabulka41217[[#This Row],[start. č.]]),"-",IF(Tabulka41217[[#This Row],[příjmení a jméno]]="start. č. nebylo registrováno!","-",IF(VLOOKUP(Tabulka41217[[#This Row],[start. č.]],'3. REGISTRACE'!B:G,6,0)=0,"-",VLOOKUP(Tabulka41217[[#This Row],[start. č.]],'3. REGISTRACE'!B:G,6,0))))</f>
        <v>Mladší dorost H</v>
      </c>
      <c r="J10" s="102">
        <v>0</v>
      </c>
      <c r="K10" s="103">
        <v>3</v>
      </c>
      <c r="L10" s="104">
        <v>31</v>
      </c>
      <c r="M10" s="68" t="str">
        <f>IF(AND(ISBLANK(J10),ISBLANK(K10),ISBLANK(L10)),"-",IF(H10&gt;=MAX(H$9:H10),"ok","chyba!!!"))</f>
        <v>ok</v>
      </c>
    </row>
    <row r="11" spans="2:13">
      <c r="B11" s="94" t="str">
        <f t="shared" si="0"/>
        <v xml:space="preserve"> </v>
      </c>
      <c r="C11" s="69"/>
      <c r="D11" s="95" t="str">
        <f>IF(ISBLANK(Tabulka41217[[#This Row],[start. č.]]),"-",IF(ISERROR(VLOOKUP(Tabulka41217[[#This Row],[start. č.]],'3. REGISTRACE'!B:F,2,0)),"start. č. nebylo registrováno!",VLOOKUP(Tabulka41217[[#This Row],[start. č.]],'3. REGISTRACE'!B:F,2,0)))</f>
        <v>-</v>
      </c>
      <c r="E11" s="96" t="str">
        <f>IF(ISBLANK(Tabulka41217[[#This Row],[start. č.]]),"-",IF(ISERROR(VLOOKUP(Tabulka41217[[#This Row],[start. č.]],'3. REGISTRACE'!B:F,3,0)),"-",VLOOKUP(Tabulka41217[[#This Row],[start. č.]],'3. REGISTRACE'!B:F,3,0)))</f>
        <v>-</v>
      </c>
      <c r="F11" s="97" t="str">
        <f>IF(ISBLANK(Tabulka41217[[#This Row],[start. č.]]),"-",IF(Tabulka41217[[#This Row],[příjmení a jméno]]="start. č. nebylo registrováno!","-",IF(VLOOKUP(Tabulka41217[[#This Row],[start. č.]],'3. REGISTRACE'!B:F,4,0)=0,"-",VLOOKUP(Tabulka41217[[#This Row],[start. č.]],'3. REGISTRACE'!B:F,4,0))))</f>
        <v>-</v>
      </c>
      <c r="G11" s="96" t="str">
        <f>IF(ISBLANK(Tabulka41217[[#This Row],[start. č.]]),"-",IF(Tabulka41217[[#This Row],[příjmení a jméno]]="start. č. nebylo registrováno!","-",IF(VLOOKUP(Tabulka41217[[#This Row],[start. č.]],'3. REGISTRACE'!B:F,5,0)=0,"-",VLOOKUP(Tabulka41217[[#This Row],[start. č.]],'3. REGISTRACE'!B:F,5,0))))</f>
        <v>-</v>
      </c>
      <c r="H11" s="90" t="str">
        <f>IF(OR(Tabulka41217[[#This Row],[pořadí]]="DNF",Tabulka41217[[#This Row],[pořadí]]=" "),"-",TIME(Tabulka41217[[#This Row],[hod]],Tabulka41217[[#This Row],[min]],Tabulka41217[[#This Row],[sek]]))</f>
        <v>-</v>
      </c>
      <c r="I11" s="96" t="str">
        <f>IF(ISBLANK(Tabulka41217[[#This Row],[start. č.]]),"-",IF(Tabulka41217[[#This Row],[příjmení a jméno]]="start. č. nebylo registrováno!","-",IF(VLOOKUP(Tabulka41217[[#This Row],[start. č.]],'3. REGISTRACE'!B:G,6,0)=0,"-",VLOOKUP(Tabulka41217[[#This Row],[start. č.]],'3. REGISTRACE'!B:G,6,0))))</f>
        <v>-</v>
      </c>
      <c r="J11" s="102"/>
      <c r="K11" s="103"/>
      <c r="L11" s="104"/>
      <c r="M11" s="68" t="str">
        <f>IF(AND(ISBLANK(J11),ISBLANK(K11),ISBLANK(L11)),"-",IF(H11&gt;=MAX(H$9:H11),"ok","chyba!!!"))</f>
        <v>-</v>
      </c>
    </row>
    <row r="12" spans="2:13">
      <c r="B12" s="94" t="str">
        <f t="shared" si="0"/>
        <v xml:space="preserve"> </v>
      </c>
      <c r="C12" s="69"/>
      <c r="D12" s="95" t="str">
        <f>IF(ISBLANK(Tabulka41217[[#This Row],[start. č.]]),"-",IF(ISERROR(VLOOKUP(Tabulka41217[[#This Row],[start. č.]],'3. REGISTRACE'!B:F,2,0)),"start. č. nebylo registrováno!",VLOOKUP(Tabulka41217[[#This Row],[start. č.]],'3. REGISTRACE'!B:F,2,0)))</f>
        <v>-</v>
      </c>
      <c r="E12" s="96" t="str">
        <f>IF(ISBLANK(Tabulka41217[[#This Row],[start. č.]]),"-",IF(ISERROR(VLOOKUP(Tabulka41217[[#This Row],[start. č.]],'3. REGISTRACE'!B:F,3,0)),"-",VLOOKUP(Tabulka41217[[#This Row],[start. č.]],'3. REGISTRACE'!B:F,3,0)))</f>
        <v>-</v>
      </c>
      <c r="F12" s="97" t="str">
        <f>IF(ISBLANK(Tabulka41217[[#This Row],[start. č.]]),"-",IF(Tabulka41217[[#This Row],[příjmení a jméno]]="start. č. nebylo registrováno!","-",IF(VLOOKUP(Tabulka41217[[#This Row],[start. č.]],'3. REGISTRACE'!B:F,4,0)=0,"-",VLOOKUP(Tabulka41217[[#This Row],[start. č.]],'3. REGISTRACE'!B:F,4,0))))</f>
        <v>-</v>
      </c>
      <c r="G12" s="96" t="str">
        <f>IF(ISBLANK(Tabulka41217[[#This Row],[start. č.]]),"-",IF(Tabulka41217[[#This Row],[příjmení a jméno]]="start. č. nebylo registrováno!","-",IF(VLOOKUP(Tabulka41217[[#This Row],[start. č.]],'3. REGISTRACE'!B:F,5,0)=0,"-",VLOOKUP(Tabulka41217[[#This Row],[start. č.]],'3. REGISTRACE'!B:F,5,0))))</f>
        <v>-</v>
      </c>
      <c r="H12" s="90" t="str">
        <f>IF(OR(Tabulka41217[[#This Row],[pořadí]]="DNF",Tabulka41217[[#This Row],[pořadí]]=" "),"-",TIME(Tabulka41217[[#This Row],[hod]],Tabulka41217[[#This Row],[min]],Tabulka41217[[#This Row],[sek]]))</f>
        <v>-</v>
      </c>
      <c r="I12" s="96" t="str">
        <f>IF(ISBLANK(Tabulka41217[[#This Row],[start. č.]]),"-",IF(Tabulka41217[[#This Row],[příjmení a jméno]]="start. č. nebylo registrováno!","-",IF(VLOOKUP(Tabulka41217[[#This Row],[start. č.]],'3. REGISTRACE'!B:G,6,0)=0,"-",VLOOKUP(Tabulka41217[[#This Row],[start. č.]],'3. REGISTRACE'!B:G,6,0))))</f>
        <v>-</v>
      </c>
      <c r="J12" s="102"/>
      <c r="K12" s="103"/>
      <c r="L12" s="104"/>
      <c r="M12" s="68" t="str">
        <f>IF(AND(ISBLANK(J12),ISBLANK(K12),ISBLANK(L12)),"-",IF(H12&gt;=MAX(H$9:H12),"ok","chyba!!!"))</f>
        <v>-</v>
      </c>
    </row>
    <row r="13" spans="2:13">
      <c r="B13" s="94" t="str">
        <f t="shared" si="0"/>
        <v xml:space="preserve"> </v>
      </c>
      <c r="C13" s="69"/>
      <c r="D13" s="95" t="str">
        <f>IF(ISBLANK(Tabulka41217[[#This Row],[start. č.]]),"-",IF(ISERROR(VLOOKUP(Tabulka41217[[#This Row],[start. č.]],'3. REGISTRACE'!B:F,2,0)),"start. č. nebylo registrováno!",VLOOKUP(Tabulka41217[[#This Row],[start. č.]],'3. REGISTRACE'!B:F,2,0)))</f>
        <v>-</v>
      </c>
      <c r="E13" s="96" t="str">
        <f>IF(ISBLANK(Tabulka41217[[#This Row],[start. č.]]),"-",IF(ISERROR(VLOOKUP(Tabulka41217[[#This Row],[start. č.]],'3. REGISTRACE'!B:F,3,0)),"-",VLOOKUP(Tabulka41217[[#This Row],[start. č.]],'3. REGISTRACE'!B:F,3,0)))</f>
        <v>-</v>
      </c>
      <c r="F13" s="97" t="str">
        <f>IF(ISBLANK(Tabulka41217[[#This Row],[start. č.]]),"-",IF(Tabulka41217[[#This Row],[příjmení a jméno]]="start. č. nebylo registrováno!","-",IF(VLOOKUP(Tabulka41217[[#This Row],[start. č.]],'3. REGISTRACE'!B:F,4,0)=0,"-",VLOOKUP(Tabulka41217[[#This Row],[start. č.]],'3. REGISTRACE'!B:F,4,0))))</f>
        <v>-</v>
      </c>
      <c r="G13" s="96" t="str">
        <f>IF(ISBLANK(Tabulka41217[[#This Row],[start. č.]]),"-",IF(Tabulka41217[[#This Row],[příjmení a jméno]]="start. č. nebylo registrováno!","-",IF(VLOOKUP(Tabulka41217[[#This Row],[start. č.]],'3. REGISTRACE'!B:F,5,0)=0,"-",VLOOKUP(Tabulka41217[[#This Row],[start. č.]],'3. REGISTRACE'!B:F,5,0))))</f>
        <v>-</v>
      </c>
      <c r="H13" s="90" t="str">
        <f>IF(OR(Tabulka41217[[#This Row],[pořadí]]="DNF",Tabulka41217[[#This Row],[pořadí]]=" "),"-",TIME(Tabulka41217[[#This Row],[hod]],Tabulka41217[[#This Row],[min]],Tabulka41217[[#This Row],[sek]]))</f>
        <v>-</v>
      </c>
      <c r="I13" s="96" t="str">
        <f>IF(ISBLANK(Tabulka41217[[#This Row],[start. č.]]),"-",IF(Tabulka41217[[#This Row],[příjmení a jméno]]="start. č. nebylo registrováno!","-",IF(VLOOKUP(Tabulka41217[[#This Row],[start. č.]],'3. REGISTRACE'!B:G,6,0)=0,"-",VLOOKUP(Tabulka41217[[#This Row],[start. č.]],'3. REGISTRACE'!B:G,6,0))))</f>
        <v>-</v>
      </c>
      <c r="J13" s="102"/>
      <c r="K13" s="103"/>
      <c r="L13" s="104"/>
      <c r="M13" s="68" t="str">
        <f>IF(AND(ISBLANK(J13),ISBLANK(K13),ISBLANK(L13)),"-",IF(H13&gt;=MAX(H$9:H13),"ok","chyba!!!"))</f>
        <v>-</v>
      </c>
    </row>
    <row r="14" spans="2:13">
      <c r="B14" s="94" t="str">
        <f t="shared" si="0"/>
        <v xml:space="preserve"> </v>
      </c>
      <c r="C14" s="69"/>
      <c r="D14" s="95" t="str">
        <f>IF(ISBLANK(Tabulka41217[[#This Row],[start. č.]]),"-",IF(ISERROR(VLOOKUP(Tabulka41217[[#This Row],[start. č.]],'3. REGISTRACE'!B:F,2,0)),"start. č. nebylo registrováno!",VLOOKUP(Tabulka41217[[#This Row],[start. č.]],'3. REGISTRACE'!B:F,2,0)))</f>
        <v>-</v>
      </c>
      <c r="E14" s="96" t="str">
        <f>IF(ISBLANK(Tabulka41217[[#This Row],[start. č.]]),"-",IF(ISERROR(VLOOKUP(Tabulka41217[[#This Row],[start. č.]],'3. REGISTRACE'!B:F,3,0)),"-",VLOOKUP(Tabulka41217[[#This Row],[start. č.]],'3. REGISTRACE'!B:F,3,0)))</f>
        <v>-</v>
      </c>
      <c r="F14" s="97" t="str">
        <f>IF(ISBLANK(Tabulka41217[[#This Row],[start. č.]]),"-",IF(Tabulka41217[[#This Row],[příjmení a jméno]]="start. č. nebylo registrováno!","-",IF(VLOOKUP(Tabulka41217[[#This Row],[start. č.]],'3. REGISTRACE'!B:F,4,0)=0,"-",VLOOKUP(Tabulka41217[[#This Row],[start. č.]],'3. REGISTRACE'!B:F,4,0))))</f>
        <v>-</v>
      </c>
      <c r="G14" s="96" t="str">
        <f>IF(ISBLANK(Tabulka41217[[#This Row],[start. č.]]),"-",IF(Tabulka41217[[#This Row],[příjmení a jméno]]="start. č. nebylo registrováno!","-",IF(VLOOKUP(Tabulka41217[[#This Row],[start. č.]],'3. REGISTRACE'!B:F,5,0)=0,"-",VLOOKUP(Tabulka41217[[#This Row],[start. č.]],'3. REGISTRACE'!B:F,5,0))))</f>
        <v>-</v>
      </c>
      <c r="H14" s="90" t="str">
        <f>IF(OR(Tabulka41217[[#This Row],[pořadí]]="DNF",Tabulka41217[[#This Row],[pořadí]]=" "),"-",TIME(Tabulka41217[[#This Row],[hod]],Tabulka41217[[#This Row],[min]],Tabulka41217[[#This Row],[sek]]))</f>
        <v>-</v>
      </c>
      <c r="I14" s="96" t="str">
        <f>IF(ISBLANK(Tabulka41217[[#This Row],[start. č.]]),"-",IF(Tabulka41217[[#This Row],[příjmení a jméno]]="start. č. nebylo registrováno!","-",IF(VLOOKUP(Tabulka41217[[#This Row],[start. č.]],'3. REGISTRACE'!B:G,6,0)=0,"-",VLOOKUP(Tabulka41217[[#This Row],[start. č.]],'3. REGISTRACE'!B:G,6,0))))</f>
        <v>-</v>
      </c>
      <c r="J14" s="102"/>
      <c r="K14" s="103"/>
      <c r="L14" s="104"/>
      <c r="M14" s="68" t="str">
        <f>IF(AND(ISBLANK(J14),ISBLANK(K14),ISBLANK(L14)),"-",IF(H14&gt;=MAX(H$9:H14),"ok","chyba!!!"))</f>
        <v>-</v>
      </c>
    </row>
    <row r="15" spans="2:13">
      <c r="B15" s="94" t="str">
        <f t="shared" si="0"/>
        <v xml:space="preserve"> </v>
      </c>
      <c r="C15" s="69"/>
      <c r="D15" s="95" t="str">
        <f>IF(ISBLANK(Tabulka41217[[#This Row],[start. č.]]),"-",IF(ISERROR(VLOOKUP(Tabulka41217[[#This Row],[start. č.]],'3. REGISTRACE'!B:F,2,0)),"start. č. nebylo registrováno!",VLOOKUP(Tabulka41217[[#This Row],[start. č.]],'3. REGISTRACE'!B:F,2,0)))</f>
        <v>-</v>
      </c>
      <c r="E15" s="96" t="str">
        <f>IF(ISBLANK(Tabulka41217[[#This Row],[start. č.]]),"-",IF(ISERROR(VLOOKUP(Tabulka41217[[#This Row],[start. č.]],'3. REGISTRACE'!B:F,3,0)),"-",VLOOKUP(Tabulka41217[[#This Row],[start. č.]],'3. REGISTRACE'!B:F,3,0)))</f>
        <v>-</v>
      </c>
      <c r="F15" s="97" t="str">
        <f>IF(ISBLANK(Tabulka41217[[#This Row],[start. č.]]),"-",IF(Tabulka41217[[#This Row],[příjmení a jméno]]="start. č. nebylo registrováno!","-",IF(VLOOKUP(Tabulka41217[[#This Row],[start. č.]],'3. REGISTRACE'!B:F,4,0)=0,"-",VLOOKUP(Tabulka41217[[#This Row],[start. č.]],'3. REGISTRACE'!B:F,4,0))))</f>
        <v>-</v>
      </c>
      <c r="G15" s="96" t="str">
        <f>IF(ISBLANK(Tabulka41217[[#This Row],[start. č.]]),"-",IF(Tabulka41217[[#This Row],[příjmení a jméno]]="start. č. nebylo registrováno!","-",IF(VLOOKUP(Tabulka41217[[#This Row],[start. č.]],'3. REGISTRACE'!B:F,5,0)=0,"-",VLOOKUP(Tabulka41217[[#This Row],[start. č.]],'3. REGISTRACE'!B:F,5,0))))</f>
        <v>-</v>
      </c>
      <c r="H15" s="90" t="str">
        <f>IF(OR(Tabulka41217[[#This Row],[pořadí]]="DNF",Tabulka41217[[#This Row],[pořadí]]=" "),"-",TIME(Tabulka41217[[#This Row],[hod]],Tabulka41217[[#This Row],[min]],Tabulka41217[[#This Row],[sek]]))</f>
        <v>-</v>
      </c>
      <c r="I15" s="96" t="str">
        <f>IF(ISBLANK(Tabulka41217[[#This Row],[start. č.]]),"-",IF(Tabulka41217[[#This Row],[příjmení a jméno]]="start. č. nebylo registrováno!","-",IF(VLOOKUP(Tabulka41217[[#This Row],[start. č.]],'3. REGISTRACE'!B:G,6,0)=0,"-",VLOOKUP(Tabulka41217[[#This Row],[start. č.]],'3. REGISTRACE'!B:G,6,0))))</f>
        <v>-</v>
      </c>
      <c r="J15" s="102"/>
      <c r="K15" s="103"/>
      <c r="L15" s="104"/>
      <c r="M15" s="68" t="str">
        <f>IF(AND(ISBLANK(J15),ISBLANK(K15),ISBLANK(L15)),"-",IF(H15&gt;=MAX(H$9:H15),"ok","chyba!!!"))</f>
        <v>-</v>
      </c>
    </row>
    <row r="16" spans="2:13">
      <c r="B16" s="94" t="str">
        <f t="shared" si="0"/>
        <v xml:space="preserve"> </v>
      </c>
      <c r="C16" s="69"/>
      <c r="D16" s="95" t="str">
        <f>IF(ISBLANK(Tabulka41217[[#This Row],[start. č.]]),"-",IF(ISERROR(VLOOKUP(Tabulka41217[[#This Row],[start. č.]],'3. REGISTRACE'!B:F,2,0)),"start. č. nebylo registrováno!",VLOOKUP(Tabulka41217[[#This Row],[start. č.]],'3. REGISTRACE'!B:F,2,0)))</f>
        <v>-</v>
      </c>
      <c r="E16" s="96" t="str">
        <f>IF(ISBLANK(Tabulka41217[[#This Row],[start. č.]]),"-",IF(ISERROR(VLOOKUP(Tabulka41217[[#This Row],[start. č.]],'3. REGISTRACE'!B:F,3,0)),"-",VLOOKUP(Tabulka41217[[#This Row],[start. č.]],'3. REGISTRACE'!B:F,3,0)))</f>
        <v>-</v>
      </c>
      <c r="F16" s="97" t="str">
        <f>IF(ISBLANK(Tabulka41217[[#This Row],[start. č.]]),"-",IF(Tabulka41217[[#This Row],[příjmení a jméno]]="start. č. nebylo registrováno!","-",IF(VLOOKUP(Tabulka41217[[#This Row],[start. č.]],'3. REGISTRACE'!B:F,4,0)=0,"-",VLOOKUP(Tabulka41217[[#This Row],[start. č.]],'3. REGISTRACE'!B:F,4,0))))</f>
        <v>-</v>
      </c>
      <c r="G16" s="96" t="str">
        <f>IF(ISBLANK(Tabulka41217[[#This Row],[start. č.]]),"-",IF(Tabulka41217[[#This Row],[příjmení a jméno]]="start. č. nebylo registrováno!","-",IF(VLOOKUP(Tabulka41217[[#This Row],[start. č.]],'3. REGISTRACE'!B:F,5,0)=0,"-",VLOOKUP(Tabulka41217[[#This Row],[start. č.]],'3. REGISTRACE'!B:F,5,0))))</f>
        <v>-</v>
      </c>
      <c r="H16" s="90" t="str">
        <f>IF(OR(Tabulka41217[[#This Row],[pořadí]]="DNF",Tabulka41217[[#This Row],[pořadí]]=" "),"-",TIME(Tabulka41217[[#This Row],[hod]],Tabulka41217[[#This Row],[min]],Tabulka41217[[#This Row],[sek]]))</f>
        <v>-</v>
      </c>
      <c r="I16" s="96" t="str">
        <f>IF(ISBLANK(Tabulka41217[[#This Row],[start. č.]]),"-",IF(Tabulka41217[[#This Row],[příjmení a jméno]]="start. č. nebylo registrováno!","-",IF(VLOOKUP(Tabulka41217[[#This Row],[start. č.]],'3. REGISTRACE'!B:G,6,0)=0,"-",VLOOKUP(Tabulka41217[[#This Row],[start. č.]],'3. REGISTRACE'!B:G,6,0))))</f>
        <v>-</v>
      </c>
      <c r="J16" s="102"/>
      <c r="K16" s="103"/>
      <c r="L16" s="104"/>
      <c r="M16" s="68" t="str">
        <f>IF(AND(ISBLANK(J16),ISBLANK(K16),ISBLANK(L16)),"-",IF(H16&gt;=MAX(H$9:H16),"ok","chyba!!!"))</f>
        <v>-</v>
      </c>
    </row>
    <row r="17" spans="2:13">
      <c r="B17" s="94" t="str">
        <f t="shared" si="0"/>
        <v xml:space="preserve"> </v>
      </c>
      <c r="C17" s="69"/>
      <c r="D17" s="95" t="str">
        <f>IF(ISBLANK(Tabulka41217[[#This Row],[start. č.]]),"-",IF(ISERROR(VLOOKUP(Tabulka41217[[#This Row],[start. č.]],'3. REGISTRACE'!B:F,2,0)),"start. č. nebylo registrováno!",VLOOKUP(Tabulka41217[[#This Row],[start. č.]],'3. REGISTRACE'!B:F,2,0)))</f>
        <v>-</v>
      </c>
      <c r="E17" s="96" t="str">
        <f>IF(ISBLANK(Tabulka41217[[#This Row],[start. č.]]),"-",IF(ISERROR(VLOOKUP(Tabulka41217[[#This Row],[start. č.]],'3. REGISTRACE'!B:F,3,0)),"-",VLOOKUP(Tabulka41217[[#This Row],[start. č.]],'3. REGISTRACE'!B:F,3,0)))</f>
        <v>-</v>
      </c>
      <c r="F17" s="97" t="str">
        <f>IF(ISBLANK(Tabulka41217[[#This Row],[start. č.]]),"-",IF(Tabulka41217[[#This Row],[příjmení a jméno]]="start. č. nebylo registrováno!","-",IF(VLOOKUP(Tabulka41217[[#This Row],[start. č.]],'3. REGISTRACE'!B:F,4,0)=0,"-",VLOOKUP(Tabulka41217[[#This Row],[start. č.]],'3. REGISTRACE'!B:F,4,0))))</f>
        <v>-</v>
      </c>
      <c r="G17" s="96" t="str">
        <f>IF(ISBLANK(Tabulka41217[[#This Row],[start. č.]]),"-",IF(Tabulka41217[[#This Row],[příjmení a jméno]]="start. č. nebylo registrováno!","-",IF(VLOOKUP(Tabulka41217[[#This Row],[start. č.]],'3. REGISTRACE'!B:F,5,0)=0,"-",VLOOKUP(Tabulka41217[[#This Row],[start. č.]],'3. REGISTRACE'!B:F,5,0))))</f>
        <v>-</v>
      </c>
      <c r="H17" s="90" t="str">
        <f>IF(OR(Tabulka41217[[#This Row],[pořadí]]="DNF",Tabulka41217[[#This Row],[pořadí]]=" "),"-",TIME(Tabulka41217[[#This Row],[hod]],Tabulka41217[[#This Row],[min]],Tabulka41217[[#This Row],[sek]]))</f>
        <v>-</v>
      </c>
      <c r="I17" s="96" t="str">
        <f>IF(ISBLANK(Tabulka41217[[#This Row],[start. č.]]),"-",IF(Tabulka41217[[#This Row],[příjmení a jméno]]="start. č. nebylo registrováno!","-",IF(VLOOKUP(Tabulka41217[[#This Row],[start. č.]],'3. REGISTRACE'!B:G,6,0)=0,"-",VLOOKUP(Tabulka41217[[#This Row],[start. č.]],'3. REGISTRACE'!B:G,6,0))))</f>
        <v>-</v>
      </c>
      <c r="J17" s="102"/>
      <c r="K17" s="103"/>
      <c r="L17" s="104"/>
      <c r="M17" s="68" t="str">
        <f>IF(AND(ISBLANK(J17),ISBLANK(K17),ISBLANK(L17)),"-",IF(H17&gt;=MAX(H$9:H17),"ok","chyba!!!"))</f>
        <v>-</v>
      </c>
    </row>
    <row r="18" spans="2:13">
      <c r="B18" s="94" t="str">
        <f t="shared" si="0"/>
        <v xml:space="preserve"> </v>
      </c>
      <c r="C18" s="69"/>
      <c r="D18" s="95" t="str">
        <f>IF(ISBLANK(Tabulka41217[[#This Row],[start. č.]]),"-",IF(ISERROR(VLOOKUP(Tabulka41217[[#This Row],[start. č.]],'3. REGISTRACE'!B:F,2,0)),"start. č. nebylo registrováno!",VLOOKUP(Tabulka41217[[#This Row],[start. č.]],'3. REGISTRACE'!B:F,2,0)))</f>
        <v>-</v>
      </c>
      <c r="E18" s="96" t="str">
        <f>IF(ISBLANK(Tabulka41217[[#This Row],[start. č.]]),"-",IF(ISERROR(VLOOKUP(Tabulka41217[[#This Row],[start. č.]],'3. REGISTRACE'!B:F,3,0)),"-",VLOOKUP(Tabulka41217[[#This Row],[start. č.]],'3. REGISTRACE'!B:F,3,0)))</f>
        <v>-</v>
      </c>
      <c r="F18" s="97" t="str">
        <f>IF(ISBLANK(Tabulka41217[[#This Row],[start. č.]]),"-",IF(Tabulka41217[[#This Row],[příjmení a jméno]]="start. č. nebylo registrováno!","-",IF(VLOOKUP(Tabulka41217[[#This Row],[start. č.]],'3. REGISTRACE'!B:F,4,0)=0,"-",VLOOKUP(Tabulka41217[[#This Row],[start. č.]],'3. REGISTRACE'!B:F,4,0))))</f>
        <v>-</v>
      </c>
      <c r="G18" s="96" t="str">
        <f>IF(ISBLANK(Tabulka41217[[#This Row],[start. č.]]),"-",IF(Tabulka41217[[#This Row],[příjmení a jméno]]="start. č. nebylo registrováno!","-",IF(VLOOKUP(Tabulka41217[[#This Row],[start. č.]],'3. REGISTRACE'!B:F,5,0)=0,"-",VLOOKUP(Tabulka41217[[#This Row],[start. č.]],'3. REGISTRACE'!B:F,5,0))))</f>
        <v>-</v>
      </c>
      <c r="H18" s="90" t="str">
        <f>IF(OR(Tabulka41217[[#This Row],[pořadí]]="DNF",Tabulka41217[[#This Row],[pořadí]]=" "),"-",TIME(Tabulka41217[[#This Row],[hod]],Tabulka41217[[#This Row],[min]],Tabulka41217[[#This Row],[sek]]))</f>
        <v>-</v>
      </c>
      <c r="I18" s="96" t="str">
        <f>IF(ISBLANK(Tabulka41217[[#This Row],[start. č.]]),"-",IF(Tabulka41217[[#This Row],[příjmení a jméno]]="start. č. nebylo registrováno!","-",IF(VLOOKUP(Tabulka41217[[#This Row],[start. č.]],'3. REGISTRACE'!B:G,6,0)=0,"-",VLOOKUP(Tabulka41217[[#This Row],[start. č.]],'3. REGISTRACE'!B:G,6,0))))</f>
        <v>-</v>
      </c>
      <c r="J18" s="102"/>
      <c r="K18" s="103"/>
      <c r="L18" s="104"/>
      <c r="M18" s="68" t="str">
        <f>IF(AND(ISBLANK(J18),ISBLANK(K18),ISBLANK(L18)),"-",IF(H18&gt;=MAX(H$9:H18),"ok","chyba!!!"))</f>
        <v>-</v>
      </c>
    </row>
    <row r="19" spans="2:13">
      <c r="B19" s="94" t="str">
        <f t="shared" si="0"/>
        <v xml:space="preserve"> </v>
      </c>
      <c r="C19" s="69"/>
      <c r="D19" s="95" t="str">
        <f>IF(ISBLANK(Tabulka41217[[#This Row],[start. č.]]),"-",IF(ISERROR(VLOOKUP(Tabulka41217[[#This Row],[start. č.]],'3. REGISTRACE'!B:F,2,0)),"start. č. nebylo registrováno!",VLOOKUP(Tabulka41217[[#This Row],[start. č.]],'3. REGISTRACE'!B:F,2,0)))</f>
        <v>-</v>
      </c>
      <c r="E19" s="96" t="str">
        <f>IF(ISBLANK(Tabulka41217[[#This Row],[start. č.]]),"-",IF(ISERROR(VLOOKUP(Tabulka41217[[#This Row],[start. č.]],'3. REGISTRACE'!B:F,3,0)),"-",VLOOKUP(Tabulka41217[[#This Row],[start. č.]],'3. REGISTRACE'!B:F,3,0)))</f>
        <v>-</v>
      </c>
      <c r="F19" s="97" t="str">
        <f>IF(ISBLANK(Tabulka41217[[#This Row],[start. č.]]),"-",IF(Tabulka41217[[#This Row],[příjmení a jméno]]="start. č. nebylo registrováno!","-",IF(VLOOKUP(Tabulka41217[[#This Row],[start. č.]],'3. REGISTRACE'!B:F,4,0)=0,"-",VLOOKUP(Tabulka41217[[#This Row],[start. č.]],'3. REGISTRACE'!B:F,4,0))))</f>
        <v>-</v>
      </c>
      <c r="G19" s="96" t="str">
        <f>IF(ISBLANK(Tabulka41217[[#This Row],[start. č.]]),"-",IF(Tabulka41217[[#This Row],[příjmení a jméno]]="start. č. nebylo registrováno!","-",IF(VLOOKUP(Tabulka41217[[#This Row],[start. č.]],'3. REGISTRACE'!B:F,5,0)=0,"-",VLOOKUP(Tabulka41217[[#This Row],[start. č.]],'3. REGISTRACE'!B:F,5,0))))</f>
        <v>-</v>
      </c>
      <c r="H19" s="90" t="str">
        <f>IF(OR(Tabulka41217[[#This Row],[pořadí]]="DNF",Tabulka41217[[#This Row],[pořadí]]=" "),"-",TIME(Tabulka41217[[#This Row],[hod]],Tabulka41217[[#This Row],[min]],Tabulka41217[[#This Row],[sek]]))</f>
        <v>-</v>
      </c>
      <c r="I19" s="96" t="str">
        <f>IF(ISBLANK(Tabulka41217[[#This Row],[start. č.]]),"-",IF(Tabulka41217[[#This Row],[příjmení a jméno]]="start. č. nebylo registrováno!","-",IF(VLOOKUP(Tabulka41217[[#This Row],[start. č.]],'3. REGISTRACE'!B:G,6,0)=0,"-",VLOOKUP(Tabulka41217[[#This Row],[start. č.]],'3. REGISTRACE'!B:G,6,0))))</f>
        <v>-</v>
      </c>
      <c r="J19" s="102"/>
      <c r="K19" s="103"/>
      <c r="L19" s="104"/>
      <c r="M19" s="68" t="str">
        <f>IF(AND(ISBLANK(J19),ISBLANK(K19),ISBLANK(L19)),"-",IF(H19&gt;=MAX(H$9:H19),"ok","chyba!!!"))</f>
        <v>-</v>
      </c>
    </row>
    <row r="20" spans="2:13">
      <c r="B20" s="94" t="str">
        <f t="shared" si="0"/>
        <v xml:space="preserve"> </v>
      </c>
      <c r="C20" s="69"/>
      <c r="D20" s="95" t="str">
        <f>IF(ISBLANK(Tabulka41217[[#This Row],[start. č.]]),"-",IF(ISERROR(VLOOKUP(Tabulka41217[[#This Row],[start. č.]],'3. REGISTRACE'!B:F,2,0)),"start. č. nebylo registrováno!",VLOOKUP(Tabulka41217[[#This Row],[start. č.]],'3. REGISTRACE'!B:F,2,0)))</f>
        <v>-</v>
      </c>
      <c r="E20" s="96" t="str">
        <f>IF(ISBLANK(Tabulka41217[[#This Row],[start. č.]]),"-",IF(ISERROR(VLOOKUP(Tabulka41217[[#This Row],[start. č.]],'3. REGISTRACE'!B:F,3,0)),"-",VLOOKUP(Tabulka41217[[#This Row],[start. č.]],'3. REGISTRACE'!B:F,3,0)))</f>
        <v>-</v>
      </c>
      <c r="F20" s="97" t="str">
        <f>IF(ISBLANK(Tabulka41217[[#This Row],[start. č.]]),"-",IF(Tabulka41217[[#This Row],[příjmení a jméno]]="start. č. nebylo registrováno!","-",IF(VLOOKUP(Tabulka41217[[#This Row],[start. č.]],'3. REGISTRACE'!B:F,4,0)=0,"-",VLOOKUP(Tabulka41217[[#This Row],[start. č.]],'3. REGISTRACE'!B:F,4,0))))</f>
        <v>-</v>
      </c>
      <c r="G20" s="96" t="str">
        <f>IF(ISBLANK(Tabulka41217[[#This Row],[start. č.]]),"-",IF(Tabulka41217[[#This Row],[příjmení a jméno]]="start. č. nebylo registrováno!","-",IF(VLOOKUP(Tabulka41217[[#This Row],[start. č.]],'3. REGISTRACE'!B:F,5,0)=0,"-",VLOOKUP(Tabulka41217[[#This Row],[start. č.]],'3. REGISTRACE'!B:F,5,0))))</f>
        <v>-</v>
      </c>
      <c r="H20" s="90" t="str">
        <f>IF(OR(Tabulka41217[[#This Row],[pořadí]]="DNF",Tabulka41217[[#This Row],[pořadí]]=" "),"-",TIME(Tabulka41217[[#This Row],[hod]],Tabulka41217[[#This Row],[min]],Tabulka41217[[#This Row],[sek]]))</f>
        <v>-</v>
      </c>
      <c r="I20" s="96" t="str">
        <f>IF(ISBLANK(Tabulka41217[[#This Row],[start. č.]]),"-",IF(Tabulka41217[[#This Row],[příjmení a jméno]]="start. č. nebylo registrováno!","-",IF(VLOOKUP(Tabulka41217[[#This Row],[start. č.]],'3. REGISTRACE'!B:G,6,0)=0,"-",VLOOKUP(Tabulka41217[[#This Row],[start. č.]],'3. REGISTRACE'!B:G,6,0))))</f>
        <v>-</v>
      </c>
      <c r="J20" s="102"/>
      <c r="K20" s="103"/>
      <c r="L20" s="104"/>
      <c r="M20" s="68" t="str">
        <f>IF(AND(ISBLANK(J20),ISBLANK(K20),ISBLANK(L20)),"-",IF(H20&gt;=MAX(H$9:H20),"ok","chyba!!!"))</f>
        <v>-</v>
      </c>
    </row>
    <row r="21" spans="2:13">
      <c r="B21" s="94" t="str">
        <f t="shared" si="0"/>
        <v xml:space="preserve"> </v>
      </c>
      <c r="C21" s="69"/>
      <c r="D21" s="95" t="str">
        <f>IF(ISBLANK(Tabulka41217[[#This Row],[start. č.]]),"-",IF(ISERROR(VLOOKUP(Tabulka41217[[#This Row],[start. č.]],'3. REGISTRACE'!B:F,2,0)),"start. č. nebylo registrováno!",VLOOKUP(Tabulka41217[[#This Row],[start. č.]],'3. REGISTRACE'!B:F,2,0)))</f>
        <v>-</v>
      </c>
      <c r="E21" s="96" t="str">
        <f>IF(ISBLANK(Tabulka41217[[#This Row],[start. č.]]),"-",IF(ISERROR(VLOOKUP(Tabulka41217[[#This Row],[start. č.]],'3. REGISTRACE'!B:F,3,0)),"-",VLOOKUP(Tabulka41217[[#This Row],[start. č.]],'3. REGISTRACE'!B:F,3,0)))</f>
        <v>-</v>
      </c>
      <c r="F21" s="97" t="str">
        <f>IF(ISBLANK(Tabulka41217[[#This Row],[start. č.]]),"-",IF(Tabulka41217[[#This Row],[příjmení a jméno]]="start. č. nebylo registrováno!","-",IF(VLOOKUP(Tabulka41217[[#This Row],[start. č.]],'3. REGISTRACE'!B:F,4,0)=0,"-",VLOOKUP(Tabulka41217[[#This Row],[start. č.]],'3. REGISTRACE'!B:F,4,0))))</f>
        <v>-</v>
      </c>
      <c r="G21" s="96" t="str">
        <f>IF(ISBLANK(Tabulka41217[[#This Row],[start. č.]]),"-",IF(Tabulka41217[[#This Row],[příjmení a jméno]]="start. č. nebylo registrováno!","-",IF(VLOOKUP(Tabulka41217[[#This Row],[start. č.]],'3. REGISTRACE'!B:F,5,0)=0,"-",VLOOKUP(Tabulka41217[[#This Row],[start. č.]],'3. REGISTRACE'!B:F,5,0))))</f>
        <v>-</v>
      </c>
      <c r="H21" s="90" t="str">
        <f>IF(OR(Tabulka41217[[#This Row],[pořadí]]="DNF",Tabulka41217[[#This Row],[pořadí]]=" "),"-",TIME(Tabulka41217[[#This Row],[hod]],Tabulka41217[[#This Row],[min]],Tabulka41217[[#This Row],[sek]]))</f>
        <v>-</v>
      </c>
      <c r="I21" s="96" t="str">
        <f>IF(ISBLANK(Tabulka41217[[#This Row],[start. č.]]),"-",IF(Tabulka41217[[#This Row],[příjmení a jméno]]="start. č. nebylo registrováno!","-",IF(VLOOKUP(Tabulka41217[[#This Row],[start. č.]],'3. REGISTRACE'!B:G,6,0)=0,"-",VLOOKUP(Tabulka41217[[#This Row],[start. č.]],'3. REGISTRACE'!B:G,6,0))))</f>
        <v>-</v>
      </c>
      <c r="J21" s="102"/>
      <c r="K21" s="103"/>
      <c r="L21" s="104"/>
      <c r="M21" s="68" t="str">
        <f>IF(AND(ISBLANK(J21),ISBLANK(K21),ISBLANK(L21)),"-",IF(H21&gt;=MAX(H$9:H21),"ok","chyba!!!"))</f>
        <v>-</v>
      </c>
    </row>
    <row r="22" spans="2:13">
      <c r="B22" s="94" t="str">
        <f t="shared" si="0"/>
        <v xml:space="preserve"> </v>
      </c>
      <c r="C22" s="69"/>
      <c r="D22" s="95" t="str">
        <f>IF(ISBLANK(Tabulka41217[[#This Row],[start. č.]]),"-",IF(ISERROR(VLOOKUP(Tabulka41217[[#This Row],[start. č.]],'3. REGISTRACE'!B:F,2,0)),"start. č. nebylo registrováno!",VLOOKUP(Tabulka41217[[#This Row],[start. č.]],'3. REGISTRACE'!B:F,2,0)))</f>
        <v>-</v>
      </c>
      <c r="E22" s="96" t="str">
        <f>IF(ISBLANK(Tabulka41217[[#This Row],[start. č.]]),"-",IF(ISERROR(VLOOKUP(Tabulka41217[[#This Row],[start. č.]],'3. REGISTRACE'!B:F,3,0)),"-",VLOOKUP(Tabulka41217[[#This Row],[start. č.]],'3. REGISTRACE'!B:F,3,0)))</f>
        <v>-</v>
      </c>
      <c r="F22" s="97" t="str">
        <f>IF(ISBLANK(Tabulka41217[[#This Row],[start. č.]]),"-",IF(Tabulka41217[[#This Row],[příjmení a jméno]]="start. č. nebylo registrováno!","-",IF(VLOOKUP(Tabulka41217[[#This Row],[start. č.]],'3. REGISTRACE'!B:F,4,0)=0,"-",VLOOKUP(Tabulka41217[[#This Row],[start. č.]],'3. REGISTRACE'!B:F,4,0))))</f>
        <v>-</v>
      </c>
      <c r="G22" s="96" t="str">
        <f>IF(ISBLANK(Tabulka41217[[#This Row],[start. č.]]),"-",IF(Tabulka41217[[#This Row],[příjmení a jméno]]="start. č. nebylo registrováno!","-",IF(VLOOKUP(Tabulka41217[[#This Row],[start. č.]],'3. REGISTRACE'!B:F,5,0)=0,"-",VLOOKUP(Tabulka41217[[#This Row],[start. č.]],'3. REGISTRACE'!B:F,5,0))))</f>
        <v>-</v>
      </c>
      <c r="H22" s="90" t="str">
        <f>IF(OR(Tabulka41217[[#This Row],[pořadí]]="DNF",Tabulka41217[[#This Row],[pořadí]]=" "),"-",TIME(Tabulka41217[[#This Row],[hod]],Tabulka41217[[#This Row],[min]],Tabulka41217[[#This Row],[sek]]))</f>
        <v>-</v>
      </c>
      <c r="I22" s="96" t="str">
        <f>IF(ISBLANK(Tabulka41217[[#This Row],[start. č.]]),"-",IF(Tabulka41217[[#This Row],[příjmení a jméno]]="start. č. nebylo registrováno!","-",IF(VLOOKUP(Tabulka41217[[#This Row],[start. č.]],'3. REGISTRACE'!B:G,6,0)=0,"-",VLOOKUP(Tabulka41217[[#This Row],[start. č.]],'3. REGISTRACE'!B:G,6,0))))</f>
        <v>-</v>
      </c>
      <c r="J22" s="102"/>
      <c r="K22" s="103"/>
      <c r="L22" s="104"/>
      <c r="M22" s="68" t="str">
        <f>IF(AND(ISBLANK(J22),ISBLANK(K22),ISBLANK(L22)),"-",IF(H22&gt;=MAX(H$9:H22),"ok","chyba!!!"))</f>
        <v>-</v>
      </c>
    </row>
    <row r="23" spans="2:13">
      <c r="B23" s="94" t="str">
        <f t="shared" si="0"/>
        <v xml:space="preserve"> </v>
      </c>
      <c r="C23" s="69"/>
      <c r="D23" s="95" t="str">
        <f>IF(ISBLANK(Tabulka41217[[#This Row],[start. č.]]),"-",IF(ISERROR(VLOOKUP(Tabulka41217[[#This Row],[start. č.]],'3. REGISTRACE'!B:F,2,0)),"start. č. nebylo registrováno!",VLOOKUP(Tabulka41217[[#This Row],[start. č.]],'3. REGISTRACE'!B:F,2,0)))</f>
        <v>-</v>
      </c>
      <c r="E23" s="96" t="str">
        <f>IF(ISBLANK(Tabulka41217[[#This Row],[start. č.]]),"-",IF(ISERROR(VLOOKUP(Tabulka41217[[#This Row],[start. č.]],'3. REGISTRACE'!B:F,3,0)),"-",VLOOKUP(Tabulka41217[[#This Row],[start. č.]],'3. REGISTRACE'!B:F,3,0)))</f>
        <v>-</v>
      </c>
      <c r="F23" s="97" t="str">
        <f>IF(ISBLANK(Tabulka41217[[#This Row],[start. č.]]),"-",IF(Tabulka41217[[#This Row],[příjmení a jméno]]="start. č. nebylo registrováno!","-",IF(VLOOKUP(Tabulka41217[[#This Row],[start. č.]],'3. REGISTRACE'!B:F,4,0)=0,"-",VLOOKUP(Tabulka41217[[#This Row],[start. č.]],'3. REGISTRACE'!B:F,4,0))))</f>
        <v>-</v>
      </c>
      <c r="G23" s="96" t="str">
        <f>IF(ISBLANK(Tabulka41217[[#This Row],[start. č.]]),"-",IF(Tabulka41217[[#This Row],[příjmení a jméno]]="start. č. nebylo registrováno!","-",IF(VLOOKUP(Tabulka41217[[#This Row],[start. č.]],'3. REGISTRACE'!B:F,5,0)=0,"-",VLOOKUP(Tabulka41217[[#This Row],[start. č.]],'3. REGISTRACE'!B:F,5,0))))</f>
        <v>-</v>
      </c>
      <c r="H23" s="90" t="str">
        <f>IF(OR(Tabulka41217[[#This Row],[pořadí]]="DNF",Tabulka41217[[#This Row],[pořadí]]=" "),"-",TIME(Tabulka41217[[#This Row],[hod]],Tabulka41217[[#This Row],[min]],Tabulka41217[[#This Row],[sek]]))</f>
        <v>-</v>
      </c>
      <c r="I23" s="96" t="str">
        <f>IF(ISBLANK(Tabulka41217[[#This Row],[start. č.]]),"-",IF(Tabulka41217[[#This Row],[příjmení a jméno]]="start. č. nebylo registrováno!","-",IF(VLOOKUP(Tabulka41217[[#This Row],[start. č.]],'3. REGISTRACE'!B:G,6,0)=0,"-",VLOOKUP(Tabulka41217[[#This Row],[start. č.]],'3. REGISTRACE'!B:G,6,0))))</f>
        <v>-</v>
      </c>
      <c r="J23" s="102"/>
      <c r="K23" s="103"/>
      <c r="L23" s="104"/>
      <c r="M23" s="68" t="str">
        <f>IF(AND(ISBLANK(J23),ISBLANK(K23),ISBLANK(L23)),"-",IF(H23&gt;=MAX(H$9:H23),"ok","chyba!!!"))</f>
        <v>-</v>
      </c>
    </row>
    <row r="24" spans="2:13">
      <c r="B24" s="94" t="str">
        <f t="shared" si="0"/>
        <v xml:space="preserve"> </v>
      </c>
      <c r="C24" s="69"/>
      <c r="D24" s="95" t="str">
        <f>IF(ISBLANK(Tabulka41217[[#This Row],[start. č.]]),"-",IF(ISERROR(VLOOKUP(Tabulka41217[[#This Row],[start. č.]],'3. REGISTRACE'!B:F,2,0)),"start. č. nebylo registrováno!",VLOOKUP(Tabulka41217[[#This Row],[start. č.]],'3. REGISTRACE'!B:F,2,0)))</f>
        <v>-</v>
      </c>
      <c r="E24" s="96" t="str">
        <f>IF(ISBLANK(Tabulka41217[[#This Row],[start. č.]]),"-",IF(ISERROR(VLOOKUP(Tabulka41217[[#This Row],[start. č.]],'3. REGISTRACE'!B:F,3,0)),"-",VLOOKUP(Tabulka41217[[#This Row],[start. č.]],'3. REGISTRACE'!B:F,3,0)))</f>
        <v>-</v>
      </c>
      <c r="F24" s="97" t="str">
        <f>IF(ISBLANK(Tabulka41217[[#This Row],[start. č.]]),"-",IF(Tabulka41217[[#This Row],[příjmení a jméno]]="start. č. nebylo registrováno!","-",IF(VLOOKUP(Tabulka41217[[#This Row],[start. č.]],'3. REGISTRACE'!B:F,4,0)=0,"-",VLOOKUP(Tabulka41217[[#This Row],[start. č.]],'3. REGISTRACE'!B:F,4,0))))</f>
        <v>-</v>
      </c>
      <c r="G24" s="96" t="str">
        <f>IF(ISBLANK(Tabulka41217[[#This Row],[start. č.]]),"-",IF(Tabulka41217[[#This Row],[příjmení a jméno]]="start. č. nebylo registrováno!","-",IF(VLOOKUP(Tabulka41217[[#This Row],[start. č.]],'3. REGISTRACE'!B:F,5,0)=0,"-",VLOOKUP(Tabulka41217[[#This Row],[start. č.]],'3. REGISTRACE'!B:F,5,0))))</f>
        <v>-</v>
      </c>
      <c r="H24" s="90" t="str">
        <f>IF(OR(Tabulka41217[[#This Row],[pořadí]]="DNF",Tabulka41217[[#This Row],[pořadí]]=" "),"-",TIME(Tabulka41217[[#This Row],[hod]],Tabulka41217[[#This Row],[min]],Tabulka41217[[#This Row],[sek]]))</f>
        <v>-</v>
      </c>
      <c r="I24" s="96" t="str">
        <f>IF(ISBLANK(Tabulka41217[[#This Row],[start. č.]]),"-",IF(Tabulka41217[[#This Row],[příjmení a jméno]]="start. č. nebylo registrováno!","-",IF(VLOOKUP(Tabulka41217[[#This Row],[start. č.]],'3. REGISTRACE'!B:G,6,0)=0,"-",VLOOKUP(Tabulka41217[[#This Row],[start. č.]],'3. REGISTRACE'!B:G,6,0))))</f>
        <v>-</v>
      </c>
      <c r="J24" s="102"/>
      <c r="K24" s="103"/>
      <c r="L24" s="104"/>
      <c r="M24" s="68" t="str">
        <f>IF(AND(ISBLANK(J24),ISBLANK(K24),ISBLANK(L24)),"-",IF(H24&gt;=MAX(H$9:H24),"ok","chyba!!!"))</f>
        <v>-</v>
      </c>
    </row>
    <row r="25" spans="2:13">
      <c r="B25" s="94" t="str">
        <f t="shared" si="0"/>
        <v xml:space="preserve"> </v>
      </c>
      <c r="C25" s="69"/>
      <c r="D25" s="95" t="str">
        <f>IF(ISBLANK(Tabulka41217[[#This Row],[start. č.]]),"-",IF(ISERROR(VLOOKUP(Tabulka41217[[#This Row],[start. č.]],'3. REGISTRACE'!B:F,2,0)),"start. č. nebylo registrováno!",VLOOKUP(Tabulka41217[[#This Row],[start. č.]],'3. REGISTRACE'!B:F,2,0)))</f>
        <v>-</v>
      </c>
      <c r="E25" s="96" t="str">
        <f>IF(ISBLANK(Tabulka41217[[#This Row],[start. č.]]),"-",IF(ISERROR(VLOOKUP(Tabulka41217[[#This Row],[start. č.]],'3. REGISTRACE'!B:F,3,0)),"-",VLOOKUP(Tabulka41217[[#This Row],[start. č.]],'3. REGISTRACE'!B:F,3,0)))</f>
        <v>-</v>
      </c>
      <c r="F25" s="97" t="str">
        <f>IF(ISBLANK(Tabulka41217[[#This Row],[start. č.]]),"-",IF(Tabulka41217[[#This Row],[příjmení a jméno]]="start. č. nebylo registrováno!","-",IF(VLOOKUP(Tabulka41217[[#This Row],[start. č.]],'3. REGISTRACE'!B:F,4,0)=0,"-",VLOOKUP(Tabulka41217[[#This Row],[start. č.]],'3. REGISTRACE'!B:F,4,0))))</f>
        <v>-</v>
      </c>
      <c r="G25" s="96" t="str">
        <f>IF(ISBLANK(Tabulka41217[[#This Row],[start. č.]]),"-",IF(Tabulka41217[[#This Row],[příjmení a jméno]]="start. č. nebylo registrováno!","-",IF(VLOOKUP(Tabulka41217[[#This Row],[start. č.]],'3. REGISTRACE'!B:F,5,0)=0,"-",VLOOKUP(Tabulka41217[[#This Row],[start. č.]],'3. REGISTRACE'!B:F,5,0))))</f>
        <v>-</v>
      </c>
      <c r="H25" s="90" t="str">
        <f>IF(OR(Tabulka41217[[#This Row],[pořadí]]="DNF",Tabulka41217[[#This Row],[pořadí]]=" "),"-",TIME(Tabulka41217[[#This Row],[hod]],Tabulka41217[[#This Row],[min]],Tabulka41217[[#This Row],[sek]]))</f>
        <v>-</v>
      </c>
      <c r="I25" s="96" t="str">
        <f>IF(ISBLANK(Tabulka41217[[#This Row],[start. č.]]),"-",IF(Tabulka41217[[#This Row],[příjmení a jméno]]="start. č. nebylo registrováno!","-",IF(VLOOKUP(Tabulka41217[[#This Row],[start. č.]],'3. REGISTRACE'!B:G,6,0)=0,"-",VLOOKUP(Tabulka41217[[#This Row],[start. č.]],'3. REGISTRACE'!B:G,6,0))))</f>
        <v>-</v>
      </c>
      <c r="J25" s="102"/>
      <c r="K25" s="103"/>
      <c r="L25" s="104"/>
      <c r="M25" s="68" t="str">
        <f>IF(AND(ISBLANK(J25),ISBLANK(K25),ISBLANK(L25)),"-",IF(H25&gt;=MAX(H$9:H25),"ok","chyba!!!"))</f>
        <v>-</v>
      </c>
    </row>
    <row r="26" spans="2:13">
      <c r="B26" s="94" t="str">
        <f t="shared" si="0"/>
        <v xml:space="preserve"> </v>
      </c>
      <c r="C26" s="69"/>
      <c r="D26" s="95" t="str">
        <f>IF(ISBLANK(Tabulka41217[[#This Row],[start. č.]]),"-",IF(ISERROR(VLOOKUP(Tabulka41217[[#This Row],[start. č.]],'3. REGISTRACE'!B:F,2,0)),"start. č. nebylo registrováno!",VLOOKUP(Tabulka41217[[#This Row],[start. č.]],'3. REGISTRACE'!B:F,2,0)))</f>
        <v>-</v>
      </c>
      <c r="E26" s="96" t="str">
        <f>IF(ISBLANK(Tabulka41217[[#This Row],[start. č.]]),"-",IF(ISERROR(VLOOKUP(Tabulka41217[[#This Row],[start. č.]],'3. REGISTRACE'!B:F,3,0)),"-",VLOOKUP(Tabulka41217[[#This Row],[start. č.]],'3. REGISTRACE'!B:F,3,0)))</f>
        <v>-</v>
      </c>
      <c r="F26" s="97" t="str">
        <f>IF(ISBLANK(Tabulka41217[[#This Row],[start. č.]]),"-",IF(Tabulka41217[[#This Row],[příjmení a jméno]]="start. č. nebylo registrováno!","-",IF(VLOOKUP(Tabulka41217[[#This Row],[start. č.]],'3. REGISTRACE'!B:F,4,0)=0,"-",VLOOKUP(Tabulka41217[[#This Row],[start. č.]],'3. REGISTRACE'!B:F,4,0))))</f>
        <v>-</v>
      </c>
      <c r="G26" s="96" t="str">
        <f>IF(ISBLANK(Tabulka41217[[#This Row],[start. č.]]),"-",IF(Tabulka41217[[#This Row],[příjmení a jméno]]="start. č. nebylo registrováno!","-",IF(VLOOKUP(Tabulka41217[[#This Row],[start. č.]],'3. REGISTRACE'!B:F,5,0)=0,"-",VLOOKUP(Tabulka41217[[#This Row],[start. č.]],'3. REGISTRACE'!B:F,5,0))))</f>
        <v>-</v>
      </c>
      <c r="H26" s="90" t="str">
        <f>IF(OR(Tabulka41217[[#This Row],[pořadí]]="DNF",Tabulka41217[[#This Row],[pořadí]]=" "),"-",TIME(Tabulka41217[[#This Row],[hod]],Tabulka41217[[#This Row],[min]],Tabulka41217[[#This Row],[sek]]))</f>
        <v>-</v>
      </c>
      <c r="I26" s="96" t="str">
        <f>IF(ISBLANK(Tabulka41217[[#This Row],[start. č.]]),"-",IF(Tabulka41217[[#This Row],[příjmení a jméno]]="start. č. nebylo registrováno!","-",IF(VLOOKUP(Tabulka41217[[#This Row],[start. č.]],'3. REGISTRACE'!B:G,6,0)=0,"-",VLOOKUP(Tabulka41217[[#This Row],[start. č.]],'3. REGISTRACE'!B:G,6,0))))</f>
        <v>-</v>
      </c>
      <c r="J26" s="102"/>
      <c r="K26" s="103"/>
      <c r="L26" s="104"/>
      <c r="M26" s="68" t="str">
        <f>IF(AND(ISBLANK(J26),ISBLANK(K26),ISBLANK(L26)),"-",IF(H26&gt;=MAX(H$9:H26),"ok","chyba!!!"))</f>
        <v>-</v>
      </c>
    </row>
    <row r="27" spans="2:13">
      <c r="B27" s="94" t="str">
        <f t="shared" si="0"/>
        <v xml:space="preserve"> </v>
      </c>
      <c r="C27" s="69"/>
      <c r="D27" s="95" t="str">
        <f>IF(ISBLANK(Tabulka41217[[#This Row],[start. č.]]),"-",IF(ISERROR(VLOOKUP(Tabulka41217[[#This Row],[start. č.]],'3. REGISTRACE'!B:F,2,0)),"start. č. nebylo registrováno!",VLOOKUP(Tabulka41217[[#This Row],[start. č.]],'3. REGISTRACE'!B:F,2,0)))</f>
        <v>-</v>
      </c>
      <c r="E27" s="96" t="str">
        <f>IF(ISBLANK(Tabulka41217[[#This Row],[start. č.]]),"-",IF(ISERROR(VLOOKUP(Tabulka41217[[#This Row],[start. č.]],'3. REGISTRACE'!B:F,3,0)),"-",VLOOKUP(Tabulka41217[[#This Row],[start. č.]],'3. REGISTRACE'!B:F,3,0)))</f>
        <v>-</v>
      </c>
      <c r="F27" s="97" t="str">
        <f>IF(ISBLANK(Tabulka41217[[#This Row],[start. č.]]),"-",IF(Tabulka41217[[#This Row],[příjmení a jméno]]="start. č. nebylo registrováno!","-",IF(VLOOKUP(Tabulka41217[[#This Row],[start. č.]],'3. REGISTRACE'!B:F,4,0)=0,"-",VLOOKUP(Tabulka41217[[#This Row],[start. č.]],'3. REGISTRACE'!B:F,4,0))))</f>
        <v>-</v>
      </c>
      <c r="G27" s="96" t="str">
        <f>IF(ISBLANK(Tabulka41217[[#This Row],[start. č.]]),"-",IF(Tabulka41217[[#This Row],[příjmení a jméno]]="start. č. nebylo registrováno!","-",IF(VLOOKUP(Tabulka41217[[#This Row],[start. č.]],'3. REGISTRACE'!B:F,5,0)=0,"-",VLOOKUP(Tabulka41217[[#This Row],[start. č.]],'3. REGISTRACE'!B:F,5,0))))</f>
        <v>-</v>
      </c>
      <c r="H27" s="90" t="str">
        <f>IF(OR(Tabulka41217[[#This Row],[pořadí]]="DNF",Tabulka41217[[#This Row],[pořadí]]=" "),"-",TIME(Tabulka41217[[#This Row],[hod]],Tabulka41217[[#This Row],[min]],Tabulka41217[[#This Row],[sek]]))</f>
        <v>-</v>
      </c>
      <c r="I27" s="96" t="str">
        <f>IF(ISBLANK(Tabulka41217[[#This Row],[start. č.]]),"-",IF(Tabulka41217[[#This Row],[příjmení a jméno]]="start. č. nebylo registrováno!","-",IF(VLOOKUP(Tabulka41217[[#This Row],[start. č.]],'3. REGISTRACE'!B:G,6,0)=0,"-",VLOOKUP(Tabulka41217[[#This Row],[start. č.]],'3. REGISTRACE'!B:G,6,0))))</f>
        <v>-</v>
      </c>
      <c r="J27" s="102"/>
      <c r="K27" s="103"/>
      <c r="L27" s="104"/>
      <c r="M27" s="68" t="str">
        <f>IF(AND(ISBLANK(J27),ISBLANK(K27),ISBLANK(L27)),"-",IF(H27&gt;=MAX(H$9:H27),"ok","chyba!!!"))</f>
        <v>-</v>
      </c>
    </row>
    <row r="28" spans="2:13">
      <c r="B28" s="94" t="str">
        <f t="shared" si="0"/>
        <v xml:space="preserve"> </v>
      </c>
      <c r="C28" s="69"/>
      <c r="D28" s="95" t="str">
        <f>IF(ISBLANK(Tabulka41217[[#This Row],[start. č.]]),"-",IF(ISERROR(VLOOKUP(Tabulka41217[[#This Row],[start. č.]],'3. REGISTRACE'!B:F,2,0)),"start. č. nebylo registrováno!",VLOOKUP(Tabulka41217[[#This Row],[start. č.]],'3. REGISTRACE'!B:F,2,0)))</f>
        <v>-</v>
      </c>
      <c r="E28" s="96" t="str">
        <f>IF(ISBLANK(Tabulka41217[[#This Row],[start. č.]]),"-",IF(ISERROR(VLOOKUP(Tabulka41217[[#This Row],[start. č.]],'3. REGISTRACE'!B:F,3,0)),"-",VLOOKUP(Tabulka41217[[#This Row],[start. č.]],'3. REGISTRACE'!B:F,3,0)))</f>
        <v>-</v>
      </c>
      <c r="F28" s="97" t="str">
        <f>IF(ISBLANK(Tabulka41217[[#This Row],[start. č.]]),"-",IF(Tabulka41217[[#This Row],[příjmení a jméno]]="start. č. nebylo registrováno!","-",IF(VLOOKUP(Tabulka41217[[#This Row],[start. č.]],'3. REGISTRACE'!B:F,4,0)=0,"-",VLOOKUP(Tabulka41217[[#This Row],[start. č.]],'3. REGISTRACE'!B:F,4,0))))</f>
        <v>-</v>
      </c>
      <c r="G28" s="96" t="str">
        <f>IF(ISBLANK(Tabulka41217[[#This Row],[start. č.]]),"-",IF(Tabulka41217[[#This Row],[příjmení a jméno]]="start. č. nebylo registrováno!","-",IF(VLOOKUP(Tabulka41217[[#This Row],[start. č.]],'3. REGISTRACE'!B:F,5,0)=0,"-",VLOOKUP(Tabulka41217[[#This Row],[start. č.]],'3. REGISTRACE'!B:F,5,0))))</f>
        <v>-</v>
      </c>
      <c r="H28" s="90" t="str">
        <f>IF(OR(Tabulka41217[[#This Row],[pořadí]]="DNF",Tabulka41217[[#This Row],[pořadí]]=" "),"-",TIME(Tabulka41217[[#This Row],[hod]],Tabulka41217[[#This Row],[min]],Tabulka41217[[#This Row],[sek]]))</f>
        <v>-</v>
      </c>
      <c r="I28" s="96" t="str">
        <f>IF(ISBLANK(Tabulka41217[[#This Row],[start. č.]]),"-",IF(Tabulka41217[[#This Row],[příjmení a jméno]]="start. č. nebylo registrováno!","-",IF(VLOOKUP(Tabulka41217[[#This Row],[start. č.]],'3. REGISTRACE'!B:G,6,0)=0,"-",VLOOKUP(Tabulka41217[[#This Row],[start. č.]],'3. REGISTRACE'!B:G,6,0))))</f>
        <v>-</v>
      </c>
      <c r="J28" s="102"/>
      <c r="K28" s="103"/>
      <c r="L28" s="104"/>
      <c r="M28" s="68" t="str">
        <f>IF(AND(ISBLANK(J28),ISBLANK(K28),ISBLANK(L28)),"-",IF(H28&gt;=MAX(H$9:H28),"ok","chyba!!!"))</f>
        <v>-</v>
      </c>
    </row>
    <row r="29" spans="2:13">
      <c r="B29" s="94" t="str">
        <f t="shared" si="0"/>
        <v xml:space="preserve"> </v>
      </c>
      <c r="C29" s="69"/>
      <c r="D29" s="95" t="str">
        <f>IF(ISBLANK(Tabulka41217[[#This Row],[start. č.]]),"-",IF(ISERROR(VLOOKUP(Tabulka41217[[#This Row],[start. č.]],'3. REGISTRACE'!B:F,2,0)),"start. č. nebylo registrováno!",VLOOKUP(Tabulka41217[[#This Row],[start. č.]],'3. REGISTRACE'!B:F,2,0)))</f>
        <v>-</v>
      </c>
      <c r="E29" s="96" t="str">
        <f>IF(ISBLANK(Tabulka41217[[#This Row],[start. č.]]),"-",IF(ISERROR(VLOOKUP(Tabulka41217[[#This Row],[start. č.]],'3. REGISTRACE'!B:F,3,0)),"-",VLOOKUP(Tabulka41217[[#This Row],[start. č.]],'3. REGISTRACE'!B:F,3,0)))</f>
        <v>-</v>
      </c>
      <c r="F29" s="97" t="str">
        <f>IF(ISBLANK(Tabulka41217[[#This Row],[start. č.]]),"-",IF(Tabulka41217[[#This Row],[příjmení a jméno]]="start. č. nebylo registrováno!","-",IF(VLOOKUP(Tabulka41217[[#This Row],[start. č.]],'3. REGISTRACE'!B:F,4,0)=0,"-",VLOOKUP(Tabulka41217[[#This Row],[start. č.]],'3. REGISTRACE'!B:F,4,0))))</f>
        <v>-</v>
      </c>
      <c r="G29" s="96" t="str">
        <f>IF(ISBLANK(Tabulka41217[[#This Row],[start. č.]]),"-",IF(Tabulka41217[[#This Row],[příjmení a jméno]]="start. č. nebylo registrováno!","-",IF(VLOOKUP(Tabulka41217[[#This Row],[start. č.]],'3. REGISTRACE'!B:F,5,0)=0,"-",VLOOKUP(Tabulka41217[[#This Row],[start. č.]],'3. REGISTRACE'!B:F,5,0))))</f>
        <v>-</v>
      </c>
      <c r="H29" s="90" t="str">
        <f>IF(OR(Tabulka41217[[#This Row],[pořadí]]="DNF",Tabulka41217[[#This Row],[pořadí]]=" "),"-",TIME(Tabulka41217[[#This Row],[hod]],Tabulka41217[[#This Row],[min]],Tabulka41217[[#This Row],[sek]]))</f>
        <v>-</v>
      </c>
      <c r="I29" s="96" t="str">
        <f>IF(ISBLANK(Tabulka41217[[#This Row],[start. č.]]),"-",IF(Tabulka41217[[#This Row],[příjmení a jméno]]="start. č. nebylo registrováno!","-",IF(VLOOKUP(Tabulka41217[[#This Row],[start. č.]],'3. REGISTRACE'!B:G,6,0)=0,"-",VLOOKUP(Tabulka41217[[#This Row],[start. č.]],'3. REGISTRACE'!B:G,6,0))))</f>
        <v>-</v>
      </c>
      <c r="J29" s="102"/>
      <c r="K29" s="103"/>
      <c r="L29" s="104"/>
      <c r="M29" s="68" t="str">
        <f>IF(AND(ISBLANK(J29),ISBLANK(K29),ISBLANK(L29)),"-",IF(H29&gt;=MAX(H$9:H29),"ok","chyba!!!"))</f>
        <v>-</v>
      </c>
    </row>
    <row r="30" spans="2:13">
      <c r="B30" s="94" t="str">
        <f t="shared" si="0"/>
        <v xml:space="preserve"> </v>
      </c>
      <c r="C30" s="69"/>
      <c r="D30" s="95" t="str">
        <f>IF(ISBLANK(Tabulka41217[[#This Row],[start. č.]]),"-",IF(ISERROR(VLOOKUP(Tabulka41217[[#This Row],[start. č.]],'3. REGISTRACE'!B:F,2,0)),"start. č. nebylo registrováno!",VLOOKUP(Tabulka41217[[#This Row],[start. č.]],'3. REGISTRACE'!B:F,2,0)))</f>
        <v>-</v>
      </c>
      <c r="E30" s="96" t="str">
        <f>IF(ISBLANK(Tabulka41217[[#This Row],[start. č.]]),"-",IF(ISERROR(VLOOKUP(Tabulka41217[[#This Row],[start. č.]],'3. REGISTRACE'!B:F,3,0)),"-",VLOOKUP(Tabulka41217[[#This Row],[start. č.]],'3. REGISTRACE'!B:F,3,0)))</f>
        <v>-</v>
      </c>
      <c r="F30" s="97" t="str">
        <f>IF(ISBLANK(Tabulka41217[[#This Row],[start. č.]]),"-",IF(Tabulka41217[[#This Row],[příjmení a jméno]]="start. č. nebylo registrováno!","-",IF(VLOOKUP(Tabulka41217[[#This Row],[start. č.]],'3. REGISTRACE'!B:F,4,0)=0,"-",VLOOKUP(Tabulka41217[[#This Row],[start. č.]],'3. REGISTRACE'!B:F,4,0))))</f>
        <v>-</v>
      </c>
      <c r="G30" s="96" t="str">
        <f>IF(ISBLANK(Tabulka41217[[#This Row],[start. č.]]),"-",IF(Tabulka41217[[#This Row],[příjmení a jméno]]="start. č. nebylo registrováno!","-",IF(VLOOKUP(Tabulka41217[[#This Row],[start. č.]],'3. REGISTRACE'!B:F,5,0)=0,"-",VLOOKUP(Tabulka41217[[#This Row],[start. č.]],'3. REGISTRACE'!B:F,5,0))))</f>
        <v>-</v>
      </c>
      <c r="H30" s="90" t="str">
        <f>IF(OR(Tabulka41217[[#This Row],[pořadí]]="DNF",Tabulka41217[[#This Row],[pořadí]]=" "),"-",TIME(Tabulka41217[[#This Row],[hod]],Tabulka41217[[#This Row],[min]],Tabulka41217[[#This Row],[sek]]))</f>
        <v>-</v>
      </c>
      <c r="I30" s="96" t="str">
        <f>IF(ISBLANK(Tabulka41217[[#This Row],[start. č.]]),"-",IF(Tabulka41217[[#This Row],[příjmení a jméno]]="start. č. nebylo registrováno!","-",IF(VLOOKUP(Tabulka41217[[#This Row],[start. č.]],'3. REGISTRACE'!B:G,6,0)=0,"-",VLOOKUP(Tabulka41217[[#This Row],[start. č.]],'3. REGISTRACE'!B:G,6,0))))</f>
        <v>-</v>
      </c>
      <c r="J30" s="102"/>
      <c r="K30" s="103"/>
      <c r="L30" s="104"/>
      <c r="M30" s="68" t="str">
        <f>IF(AND(ISBLANK(J30),ISBLANK(K30),ISBLANK(L30)),"-",IF(H30&gt;=MAX(H$9:H30),"ok","chyba!!!"))</f>
        <v>-</v>
      </c>
    </row>
    <row r="31" spans="2:13">
      <c r="B31" s="94" t="str">
        <f t="shared" si="0"/>
        <v xml:space="preserve"> </v>
      </c>
      <c r="C31" s="69"/>
      <c r="D31" s="95" t="str">
        <f>IF(ISBLANK(Tabulka41217[[#This Row],[start. č.]]),"-",IF(ISERROR(VLOOKUP(Tabulka41217[[#This Row],[start. č.]],'3. REGISTRACE'!B:F,2,0)),"start. č. nebylo registrováno!",VLOOKUP(Tabulka41217[[#This Row],[start. č.]],'3. REGISTRACE'!B:F,2,0)))</f>
        <v>-</v>
      </c>
      <c r="E31" s="96" t="str">
        <f>IF(ISBLANK(Tabulka41217[[#This Row],[start. č.]]),"-",IF(ISERROR(VLOOKUP(Tabulka41217[[#This Row],[start. č.]],'3. REGISTRACE'!B:F,3,0)),"-",VLOOKUP(Tabulka41217[[#This Row],[start. č.]],'3. REGISTRACE'!B:F,3,0)))</f>
        <v>-</v>
      </c>
      <c r="F31" s="97" t="str">
        <f>IF(ISBLANK(Tabulka41217[[#This Row],[start. č.]]),"-",IF(Tabulka41217[[#This Row],[příjmení a jméno]]="start. č. nebylo registrováno!","-",IF(VLOOKUP(Tabulka41217[[#This Row],[start. č.]],'3. REGISTRACE'!B:F,4,0)=0,"-",VLOOKUP(Tabulka41217[[#This Row],[start. č.]],'3. REGISTRACE'!B:F,4,0))))</f>
        <v>-</v>
      </c>
      <c r="G31" s="96" t="str">
        <f>IF(ISBLANK(Tabulka41217[[#This Row],[start. č.]]),"-",IF(Tabulka41217[[#This Row],[příjmení a jméno]]="start. č. nebylo registrováno!","-",IF(VLOOKUP(Tabulka41217[[#This Row],[start. č.]],'3. REGISTRACE'!B:F,5,0)=0,"-",VLOOKUP(Tabulka41217[[#This Row],[start. č.]],'3. REGISTRACE'!B:F,5,0))))</f>
        <v>-</v>
      </c>
      <c r="H31" s="90" t="str">
        <f>IF(OR(Tabulka41217[[#This Row],[pořadí]]="DNF",Tabulka41217[[#This Row],[pořadí]]=" "),"-",TIME(Tabulka41217[[#This Row],[hod]],Tabulka41217[[#This Row],[min]],Tabulka41217[[#This Row],[sek]]))</f>
        <v>-</v>
      </c>
      <c r="I31" s="96" t="str">
        <f>IF(ISBLANK(Tabulka41217[[#This Row],[start. č.]]),"-",IF(Tabulka41217[[#This Row],[příjmení a jméno]]="start. č. nebylo registrováno!","-",IF(VLOOKUP(Tabulka41217[[#This Row],[start. č.]],'3. REGISTRACE'!B:G,6,0)=0,"-",VLOOKUP(Tabulka41217[[#This Row],[start. č.]],'3. REGISTRACE'!B:G,6,0))))</f>
        <v>-</v>
      </c>
      <c r="J31" s="102"/>
      <c r="K31" s="103"/>
      <c r="L31" s="104"/>
      <c r="M31" s="68" t="str">
        <f>IF(AND(ISBLANK(J31),ISBLANK(K31),ISBLANK(L31)),"-",IF(H31&gt;=MAX(H$9:H31),"ok","chyba!!!"))</f>
        <v>-</v>
      </c>
    </row>
    <row r="32" spans="2:13">
      <c r="B32" s="94" t="str">
        <f t="shared" si="0"/>
        <v xml:space="preserve"> </v>
      </c>
      <c r="C32" s="69"/>
      <c r="D32" s="95" t="str">
        <f>IF(ISBLANK(Tabulka41217[[#This Row],[start. č.]]),"-",IF(ISERROR(VLOOKUP(Tabulka41217[[#This Row],[start. č.]],'3. REGISTRACE'!B:F,2,0)),"start. č. nebylo registrováno!",VLOOKUP(Tabulka41217[[#This Row],[start. č.]],'3. REGISTRACE'!B:F,2,0)))</f>
        <v>-</v>
      </c>
      <c r="E32" s="96" t="str">
        <f>IF(ISBLANK(Tabulka41217[[#This Row],[start. č.]]),"-",IF(ISERROR(VLOOKUP(Tabulka41217[[#This Row],[start. č.]],'3. REGISTRACE'!B:F,3,0)),"-",VLOOKUP(Tabulka41217[[#This Row],[start. č.]],'3. REGISTRACE'!B:F,3,0)))</f>
        <v>-</v>
      </c>
      <c r="F32" s="97" t="str">
        <f>IF(ISBLANK(Tabulka41217[[#This Row],[start. č.]]),"-",IF(Tabulka41217[[#This Row],[příjmení a jméno]]="start. č. nebylo registrováno!","-",IF(VLOOKUP(Tabulka41217[[#This Row],[start. č.]],'3. REGISTRACE'!B:F,4,0)=0,"-",VLOOKUP(Tabulka41217[[#This Row],[start. č.]],'3. REGISTRACE'!B:F,4,0))))</f>
        <v>-</v>
      </c>
      <c r="G32" s="96" t="str">
        <f>IF(ISBLANK(Tabulka41217[[#This Row],[start. č.]]),"-",IF(Tabulka41217[[#This Row],[příjmení a jméno]]="start. č. nebylo registrováno!","-",IF(VLOOKUP(Tabulka41217[[#This Row],[start. č.]],'3. REGISTRACE'!B:F,5,0)=0,"-",VLOOKUP(Tabulka41217[[#This Row],[start. č.]],'3. REGISTRACE'!B:F,5,0))))</f>
        <v>-</v>
      </c>
      <c r="H32" s="90" t="str">
        <f>IF(OR(Tabulka41217[[#This Row],[pořadí]]="DNF",Tabulka41217[[#This Row],[pořadí]]=" "),"-",TIME(Tabulka41217[[#This Row],[hod]],Tabulka41217[[#This Row],[min]],Tabulka41217[[#This Row],[sek]]))</f>
        <v>-</v>
      </c>
      <c r="I32" s="96" t="str">
        <f>IF(ISBLANK(Tabulka41217[[#This Row],[start. č.]]),"-",IF(Tabulka41217[[#This Row],[příjmení a jméno]]="start. č. nebylo registrováno!","-",IF(VLOOKUP(Tabulka41217[[#This Row],[start. č.]],'3. REGISTRACE'!B:G,6,0)=0,"-",VLOOKUP(Tabulka41217[[#This Row],[start. č.]],'3. REGISTRACE'!B:G,6,0))))</f>
        <v>-</v>
      </c>
      <c r="J32" s="102"/>
      <c r="K32" s="103"/>
      <c r="L32" s="104"/>
      <c r="M32" s="68" t="str">
        <f>IF(AND(ISBLANK(J32),ISBLANK(K32),ISBLANK(L32)),"-",IF(H32&gt;=MAX(H$9:H32),"ok","chyba!!!"))</f>
        <v>-</v>
      </c>
    </row>
    <row r="33" spans="2:13">
      <c r="B33" s="94" t="str">
        <f t="shared" si="0"/>
        <v xml:space="preserve"> </v>
      </c>
      <c r="C33" s="69"/>
      <c r="D33" s="95" t="str">
        <f>IF(ISBLANK(Tabulka41217[[#This Row],[start. č.]]),"-",IF(ISERROR(VLOOKUP(Tabulka41217[[#This Row],[start. č.]],'3. REGISTRACE'!B:F,2,0)),"start. č. nebylo registrováno!",VLOOKUP(Tabulka41217[[#This Row],[start. č.]],'3. REGISTRACE'!B:F,2,0)))</f>
        <v>-</v>
      </c>
      <c r="E33" s="96" t="str">
        <f>IF(ISBLANK(Tabulka41217[[#This Row],[start. č.]]),"-",IF(ISERROR(VLOOKUP(Tabulka41217[[#This Row],[start. č.]],'3. REGISTRACE'!B:F,3,0)),"-",VLOOKUP(Tabulka41217[[#This Row],[start. č.]],'3. REGISTRACE'!B:F,3,0)))</f>
        <v>-</v>
      </c>
      <c r="F33" s="97" t="str">
        <f>IF(ISBLANK(Tabulka41217[[#This Row],[start. č.]]),"-",IF(Tabulka41217[[#This Row],[příjmení a jméno]]="start. č. nebylo registrováno!","-",IF(VLOOKUP(Tabulka41217[[#This Row],[start. č.]],'3. REGISTRACE'!B:F,4,0)=0,"-",VLOOKUP(Tabulka41217[[#This Row],[start. č.]],'3. REGISTRACE'!B:F,4,0))))</f>
        <v>-</v>
      </c>
      <c r="G33" s="96" t="str">
        <f>IF(ISBLANK(Tabulka41217[[#This Row],[start. č.]]),"-",IF(Tabulka41217[[#This Row],[příjmení a jméno]]="start. č. nebylo registrováno!","-",IF(VLOOKUP(Tabulka41217[[#This Row],[start. č.]],'3. REGISTRACE'!B:F,5,0)=0,"-",VLOOKUP(Tabulka41217[[#This Row],[start. č.]],'3. REGISTRACE'!B:F,5,0))))</f>
        <v>-</v>
      </c>
      <c r="H33" s="90" t="str">
        <f>IF(OR(Tabulka41217[[#This Row],[pořadí]]="DNF",Tabulka41217[[#This Row],[pořadí]]=" "),"-",TIME(Tabulka41217[[#This Row],[hod]],Tabulka41217[[#This Row],[min]],Tabulka41217[[#This Row],[sek]]))</f>
        <v>-</v>
      </c>
      <c r="I33" s="96" t="str">
        <f>IF(ISBLANK(Tabulka41217[[#This Row],[start. č.]]),"-",IF(Tabulka41217[[#This Row],[příjmení a jméno]]="start. č. nebylo registrováno!","-",IF(VLOOKUP(Tabulka41217[[#This Row],[start. č.]],'3. REGISTRACE'!B:G,6,0)=0,"-",VLOOKUP(Tabulka41217[[#This Row],[start. č.]],'3. REGISTRACE'!B:G,6,0))))</f>
        <v>-</v>
      </c>
      <c r="J33" s="102"/>
      <c r="K33" s="103"/>
      <c r="L33" s="104"/>
      <c r="M33" s="68" t="str">
        <f>IF(AND(ISBLANK(J33),ISBLANK(K33),ISBLANK(L33)),"-",IF(H33&gt;=MAX(H$9:H33),"ok","chyba!!!"))</f>
        <v>-</v>
      </c>
    </row>
    <row r="39" spans="2:13">
      <c r="B39" s="1" t="s">
        <v>13</v>
      </c>
      <c r="C39" s="2" t="s">
        <v>0</v>
      </c>
      <c r="D39" s="1" t="s">
        <v>14</v>
      </c>
      <c r="E39" s="2" t="s">
        <v>3</v>
      </c>
      <c r="F39" s="1" t="s">
        <v>1</v>
      </c>
      <c r="G39" s="2" t="s">
        <v>2</v>
      </c>
      <c r="H39" s="40" t="s">
        <v>18</v>
      </c>
      <c r="I39" s="2" t="s">
        <v>5</v>
      </c>
      <c r="J39" s="2" t="s">
        <v>15</v>
      </c>
      <c r="K39" s="2" t="s">
        <v>16</v>
      </c>
      <c r="L39" s="2" t="s">
        <v>17</v>
      </c>
      <c r="M39" s="48" t="s">
        <v>84</v>
      </c>
    </row>
    <row r="40" spans="2:13">
      <c r="B40" s="78">
        <f t="shared" ref="B40:B64" si="1">IF(B39="pořadí",1,IF(AND(J40=99,K40=99,L40=99),"DNF",IF(D40="-"," ",B39+1)))</f>
        <v>1</v>
      </c>
      <c r="C40" s="41"/>
      <c r="D40" s="76" t="str">
        <f>IF(ISBLANK(Tabulka4121718[[#This Row],[start. č.]]),"-",IF(ISERROR(VLOOKUP(Tabulka4121718[[#This Row],[start. č.]],'3. REGISTRACE'!B:F,2,0)),"start. č. nebylo registrováno!",VLOOKUP(Tabulka4121718[[#This Row],[start. č.]],'3. REGISTRACE'!B:F,2,0)))</f>
        <v>-</v>
      </c>
      <c r="E40" s="77" t="str">
        <f>IF(ISBLANK(Tabulka4121718[[#This Row],[start. č.]]),"-",IF(ISERROR(VLOOKUP(Tabulka4121718[[#This Row],[start. č.]],'3. REGISTRACE'!B:F,3,0)),"-",VLOOKUP(Tabulka4121718[[#This Row],[start. č.]],'3. REGISTRACE'!B:F,3,0)))</f>
        <v>-</v>
      </c>
      <c r="F40" s="79" t="str">
        <f>IF(ISBLANK(Tabulka4121718[[#This Row],[start. č.]]),"-",IF(Tabulka4121718[[#This Row],[příjmení a jméno]]="start. č. nebylo registrováno!","-",IF(VLOOKUP(Tabulka4121718[[#This Row],[start. č.]],'3. REGISTRACE'!B:F,4,0)=0,"-",VLOOKUP(Tabulka4121718[[#This Row],[start. č.]],'3. REGISTRACE'!B:F,4,0))))</f>
        <v>-</v>
      </c>
      <c r="G40" s="77" t="str">
        <f>IF(ISBLANK(Tabulka4121718[[#This Row],[start. č.]]),"-",IF(Tabulka4121718[[#This Row],[příjmení a jméno]]="start. č. nebylo registrováno!","-",IF(VLOOKUP(Tabulka4121718[[#This Row],[start. č.]],'3. REGISTRACE'!B:F,5,0)=0,"-",VLOOKUP(Tabulka4121718[[#This Row],[start. č.]],'3. REGISTRACE'!B:F,5,0))))</f>
        <v>-</v>
      </c>
      <c r="H40" s="80">
        <f>IF(OR(Tabulka4121718[[#This Row],[pořadí]]="DNF",Tabulka4121718[[#This Row],[pořadí]]=" "),"-",TIME(Tabulka4121718[[#This Row],[hod]],Tabulka4121718[[#This Row],[min]],Tabulka4121718[[#This Row],[sek]]))</f>
        <v>0</v>
      </c>
      <c r="I40" s="77" t="str">
        <f>IF(ISBLANK(Tabulka4121718[[#This Row],[start. č.]]),"-",IF(Tabulka4121718[[#This Row],[příjmení a jméno]]="start. č. nebylo registrováno!","-",IF(VLOOKUP(Tabulka4121718[[#This Row],[start. č.]],'3. REGISTRACE'!B:G,6,0)=0,"-",VLOOKUP(Tabulka4121718[[#This Row],[start. č.]],'3. REGISTRACE'!B:G,6,0))))</f>
        <v>-</v>
      </c>
      <c r="J40" s="102"/>
      <c r="K40" s="103"/>
      <c r="L40" s="104"/>
      <c r="M40" s="68" t="str">
        <f>IF(AND(ISBLANK(J40),ISBLANK(K40),ISBLANK(L40)),"-",IF(H40&gt;=MAX(H$40:H40),"ok","chyba!!!"))</f>
        <v>-</v>
      </c>
    </row>
    <row r="41" spans="2:13">
      <c r="B41" s="94" t="str">
        <f t="shared" si="1"/>
        <v xml:space="preserve"> </v>
      </c>
      <c r="C41" s="69"/>
      <c r="D41" s="95" t="str">
        <f>IF(ISBLANK(Tabulka4121718[[#This Row],[start. č.]]),"-",IF(ISERROR(VLOOKUP(Tabulka4121718[[#This Row],[start. č.]],'3. REGISTRACE'!B:F,2,0)),"start. č. nebylo registrováno!",VLOOKUP(Tabulka4121718[[#This Row],[start. č.]],'3. REGISTRACE'!B:F,2,0)))</f>
        <v>-</v>
      </c>
      <c r="E41" s="96" t="str">
        <f>IF(ISBLANK(Tabulka4121718[[#This Row],[start. č.]]),"-",IF(ISERROR(VLOOKUP(Tabulka4121718[[#This Row],[start. č.]],'3. REGISTRACE'!B:F,3,0)),"-",VLOOKUP(Tabulka4121718[[#This Row],[start. č.]],'3. REGISTRACE'!B:F,3,0)))</f>
        <v>-</v>
      </c>
      <c r="F41" s="97" t="str">
        <f>IF(ISBLANK(Tabulka4121718[[#This Row],[start. č.]]),"-",IF(Tabulka4121718[[#This Row],[příjmení a jméno]]="start. č. nebylo registrováno!","-",IF(VLOOKUP(Tabulka4121718[[#This Row],[start. č.]],'3. REGISTRACE'!B:F,4,0)=0,"-",VLOOKUP(Tabulka4121718[[#This Row],[start. č.]],'3. REGISTRACE'!B:F,4,0))))</f>
        <v>-</v>
      </c>
      <c r="G41" s="96" t="str">
        <f>IF(ISBLANK(Tabulka4121718[[#This Row],[start. č.]]),"-",IF(Tabulka4121718[[#This Row],[příjmení a jméno]]="start. č. nebylo registrováno!","-",IF(VLOOKUP(Tabulka4121718[[#This Row],[start. č.]],'3. REGISTRACE'!B:F,5,0)=0,"-",VLOOKUP(Tabulka4121718[[#This Row],[start. č.]],'3. REGISTRACE'!B:F,5,0))))</f>
        <v>-</v>
      </c>
      <c r="H41" s="90" t="str">
        <f>IF(OR(Tabulka4121718[[#This Row],[pořadí]]="DNF",Tabulka4121718[[#This Row],[pořadí]]=" "),"-",TIME(Tabulka4121718[[#This Row],[hod]],Tabulka4121718[[#This Row],[min]],Tabulka4121718[[#This Row],[sek]]))</f>
        <v>-</v>
      </c>
      <c r="I41" s="96" t="str">
        <f>IF(ISBLANK(Tabulka4121718[[#This Row],[start. č.]]),"-",IF(Tabulka4121718[[#This Row],[příjmení a jméno]]="start. č. nebylo registrováno!","-",IF(VLOOKUP(Tabulka4121718[[#This Row],[start. č.]],'3. REGISTRACE'!B:G,6,0)=0,"-",VLOOKUP(Tabulka4121718[[#This Row],[start. č.]],'3. REGISTRACE'!B:G,6,0))))</f>
        <v>-</v>
      </c>
      <c r="J41" s="105"/>
      <c r="K41" s="106"/>
      <c r="L41" s="107"/>
      <c r="M41" s="68" t="str">
        <f>IF(AND(ISBLANK(J41),ISBLANK(K41),ISBLANK(L41)),"-",IF(H41&gt;=MAX(H$40:H41),"ok","chyba!!!"))</f>
        <v>-</v>
      </c>
    </row>
    <row r="42" spans="2:13">
      <c r="B42" s="94" t="str">
        <f t="shared" si="1"/>
        <v xml:space="preserve"> </v>
      </c>
      <c r="C42" s="69"/>
      <c r="D42" s="95" t="str">
        <f>IF(ISBLANK(Tabulka4121718[[#This Row],[start. č.]]),"-",IF(ISERROR(VLOOKUP(Tabulka4121718[[#This Row],[start. č.]],'3. REGISTRACE'!B:F,2,0)),"start. č. nebylo registrováno!",VLOOKUP(Tabulka4121718[[#This Row],[start. č.]],'3. REGISTRACE'!B:F,2,0)))</f>
        <v>-</v>
      </c>
      <c r="E42" s="96" t="str">
        <f>IF(ISBLANK(Tabulka4121718[[#This Row],[start. č.]]),"-",IF(ISERROR(VLOOKUP(Tabulka4121718[[#This Row],[start. č.]],'3. REGISTRACE'!B:F,3,0)),"-",VLOOKUP(Tabulka4121718[[#This Row],[start. č.]],'3. REGISTRACE'!B:F,3,0)))</f>
        <v>-</v>
      </c>
      <c r="F42" s="97" t="str">
        <f>IF(ISBLANK(Tabulka4121718[[#This Row],[start. č.]]),"-",IF(Tabulka4121718[[#This Row],[příjmení a jméno]]="start. č. nebylo registrováno!","-",IF(VLOOKUP(Tabulka4121718[[#This Row],[start. č.]],'3. REGISTRACE'!B:F,4,0)=0,"-",VLOOKUP(Tabulka4121718[[#This Row],[start. č.]],'3. REGISTRACE'!B:F,4,0))))</f>
        <v>-</v>
      </c>
      <c r="G42" s="96" t="str">
        <f>IF(ISBLANK(Tabulka4121718[[#This Row],[start. č.]]),"-",IF(Tabulka4121718[[#This Row],[příjmení a jméno]]="start. č. nebylo registrováno!","-",IF(VLOOKUP(Tabulka4121718[[#This Row],[start. č.]],'3. REGISTRACE'!B:F,5,0)=0,"-",VLOOKUP(Tabulka4121718[[#This Row],[start. č.]],'3. REGISTRACE'!B:F,5,0))))</f>
        <v>-</v>
      </c>
      <c r="H42" s="90" t="str">
        <f>IF(OR(Tabulka4121718[[#This Row],[pořadí]]="DNF",Tabulka4121718[[#This Row],[pořadí]]=" "),"-",TIME(Tabulka4121718[[#This Row],[hod]],Tabulka4121718[[#This Row],[min]],Tabulka4121718[[#This Row],[sek]]))</f>
        <v>-</v>
      </c>
      <c r="I42" s="96" t="str">
        <f>IF(ISBLANK(Tabulka4121718[[#This Row],[start. č.]]),"-",IF(Tabulka4121718[[#This Row],[příjmení a jméno]]="start. č. nebylo registrováno!","-",IF(VLOOKUP(Tabulka4121718[[#This Row],[start. č.]],'3. REGISTRACE'!B:G,6,0)=0,"-",VLOOKUP(Tabulka4121718[[#This Row],[start. č.]],'3. REGISTRACE'!B:G,6,0))))</f>
        <v>-</v>
      </c>
      <c r="J42" s="105"/>
      <c r="K42" s="106"/>
      <c r="L42" s="107"/>
      <c r="M42" s="68" t="str">
        <f>IF(AND(ISBLANK(J42),ISBLANK(K42),ISBLANK(L42)),"-",IF(H42&gt;=MAX(H$40:H42),"ok","chyba!!!"))</f>
        <v>-</v>
      </c>
    </row>
    <row r="43" spans="2:13">
      <c r="B43" s="94" t="str">
        <f t="shared" si="1"/>
        <v xml:space="preserve"> </v>
      </c>
      <c r="C43" s="69"/>
      <c r="D43" s="95" t="str">
        <f>IF(ISBLANK(Tabulka4121718[[#This Row],[start. č.]]),"-",IF(ISERROR(VLOOKUP(Tabulka4121718[[#This Row],[start. č.]],'3. REGISTRACE'!B:F,2,0)),"start. č. nebylo registrováno!",VLOOKUP(Tabulka4121718[[#This Row],[start. č.]],'3. REGISTRACE'!B:F,2,0)))</f>
        <v>-</v>
      </c>
      <c r="E43" s="96" t="str">
        <f>IF(ISBLANK(Tabulka4121718[[#This Row],[start. č.]]),"-",IF(ISERROR(VLOOKUP(Tabulka4121718[[#This Row],[start. č.]],'3. REGISTRACE'!B:F,3,0)),"-",VLOOKUP(Tabulka4121718[[#This Row],[start. č.]],'3. REGISTRACE'!B:F,3,0)))</f>
        <v>-</v>
      </c>
      <c r="F43" s="97" t="str">
        <f>IF(ISBLANK(Tabulka4121718[[#This Row],[start. č.]]),"-",IF(Tabulka4121718[[#This Row],[příjmení a jméno]]="start. č. nebylo registrováno!","-",IF(VLOOKUP(Tabulka4121718[[#This Row],[start. č.]],'3. REGISTRACE'!B:F,4,0)=0,"-",VLOOKUP(Tabulka4121718[[#This Row],[start. č.]],'3. REGISTRACE'!B:F,4,0))))</f>
        <v>-</v>
      </c>
      <c r="G43" s="96" t="str">
        <f>IF(ISBLANK(Tabulka4121718[[#This Row],[start. č.]]),"-",IF(Tabulka4121718[[#This Row],[příjmení a jméno]]="start. č. nebylo registrováno!","-",IF(VLOOKUP(Tabulka4121718[[#This Row],[start. č.]],'3. REGISTRACE'!B:F,5,0)=0,"-",VLOOKUP(Tabulka4121718[[#This Row],[start. č.]],'3. REGISTRACE'!B:F,5,0))))</f>
        <v>-</v>
      </c>
      <c r="H43" s="90" t="str">
        <f>IF(OR(Tabulka4121718[[#This Row],[pořadí]]="DNF",Tabulka4121718[[#This Row],[pořadí]]=" "),"-",TIME(Tabulka4121718[[#This Row],[hod]],Tabulka4121718[[#This Row],[min]],Tabulka4121718[[#This Row],[sek]]))</f>
        <v>-</v>
      </c>
      <c r="I43" s="96" t="str">
        <f>IF(ISBLANK(Tabulka4121718[[#This Row],[start. č.]]),"-",IF(Tabulka4121718[[#This Row],[příjmení a jméno]]="start. č. nebylo registrováno!","-",IF(VLOOKUP(Tabulka4121718[[#This Row],[start. č.]],'3. REGISTRACE'!B:G,6,0)=0,"-",VLOOKUP(Tabulka4121718[[#This Row],[start. č.]],'3. REGISTRACE'!B:G,6,0))))</f>
        <v>-</v>
      </c>
      <c r="J43" s="108"/>
      <c r="K43" s="109"/>
      <c r="L43" s="110"/>
      <c r="M43" s="68" t="str">
        <f>IF(AND(ISBLANK(J43),ISBLANK(K43),ISBLANK(L43)),"-",IF(H43&gt;=MAX(H$40:H43),"ok","chyba!!!"))</f>
        <v>-</v>
      </c>
    </row>
    <row r="44" spans="2:13">
      <c r="B44" s="94" t="str">
        <f t="shared" si="1"/>
        <v xml:space="preserve"> </v>
      </c>
      <c r="C44" s="69"/>
      <c r="D44" s="95" t="str">
        <f>IF(ISBLANK(Tabulka4121718[[#This Row],[start. č.]]),"-",IF(ISERROR(VLOOKUP(Tabulka4121718[[#This Row],[start. č.]],'3. REGISTRACE'!B:F,2,0)),"start. č. nebylo registrováno!",VLOOKUP(Tabulka4121718[[#This Row],[start. č.]],'3. REGISTRACE'!B:F,2,0)))</f>
        <v>-</v>
      </c>
      <c r="E44" s="96" t="str">
        <f>IF(ISBLANK(Tabulka4121718[[#This Row],[start. č.]]),"-",IF(ISERROR(VLOOKUP(Tabulka4121718[[#This Row],[start. č.]],'3. REGISTRACE'!B:F,3,0)),"-",VLOOKUP(Tabulka4121718[[#This Row],[start. č.]],'3. REGISTRACE'!B:F,3,0)))</f>
        <v>-</v>
      </c>
      <c r="F44" s="97" t="str">
        <f>IF(ISBLANK(Tabulka4121718[[#This Row],[start. č.]]),"-",IF(Tabulka4121718[[#This Row],[příjmení a jméno]]="start. č. nebylo registrováno!","-",IF(VLOOKUP(Tabulka4121718[[#This Row],[start. č.]],'3. REGISTRACE'!B:F,4,0)=0,"-",VLOOKUP(Tabulka4121718[[#This Row],[start. č.]],'3. REGISTRACE'!B:F,4,0))))</f>
        <v>-</v>
      </c>
      <c r="G44" s="96" t="str">
        <f>IF(ISBLANK(Tabulka4121718[[#This Row],[start. č.]]),"-",IF(Tabulka4121718[[#This Row],[příjmení a jméno]]="start. č. nebylo registrováno!","-",IF(VLOOKUP(Tabulka4121718[[#This Row],[start. č.]],'3. REGISTRACE'!B:F,5,0)=0,"-",VLOOKUP(Tabulka4121718[[#This Row],[start. č.]],'3. REGISTRACE'!B:F,5,0))))</f>
        <v>-</v>
      </c>
      <c r="H44" s="90" t="str">
        <f>IF(OR(Tabulka4121718[[#This Row],[pořadí]]="DNF",Tabulka4121718[[#This Row],[pořadí]]=" "),"-",TIME(Tabulka4121718[[#This Row],[hod]],Tabulka4121718[[#This Row],[min]],Tabulka4121718[[#This Row],[sek]]))</f>
        <v>-</v>
      </c>
      <c r="I44" s="96" t="str">
        <f>IF(ISBLANK(Tabulka4121718[[#This Row],[start. č.]]),"-",IF(Tabulka4121718[[#This Row],[příjmení a jméno]]="start. č. nebylo registrováno!","-",IF(VLOOKUP(Tabulka4121718[[#This Row],[start. č.]],'3. REGISTRACE'!B:G,6,0)=0,"-",VLOOKUP(Tabulka4121718[[#This Row],[start. č.]],'3. REGISTRACE'!B:G,6,0))))</f>
        <v>-</v>
      </c>
      <c r="J44" s="108"/>
      <c r="K44" s="109"/>
      <c r="L44" s="110"/>
      <c r="M44" s="68" t="str">
        <f>IF(AND(ISBLANK(J44),ISBLANK(K44),ISBLANK(L44)),"-",IF(H44&gt;=MAX(H$40:H44),"ok","chyba!!!"))</f>
        <v>-</v>
      </c>
    </row>
    <row r="45" spans="2:13">
      <c r="B45" s="94" t="str">
        <f t="shared" si="1"/>
        <v xml:space="preserve"> </v>
      </c>
      <c r="C45" s="69"/>
      <c r="D45" s="95" t="str">
        <f>IF(ISBLANK(Tabulka4121718[[#This Row],[start. č.]]),"-",IF(ISERROR(VLOOKUP(Tabulka4121718[[#This Row],[start. č.]],'3. REGISTRACE'!B:F,2,0)),"start. č. nebylo registrováno!",VLOOKUP(Tabulka4121718[[#This Row],[start. č.]],'3. REGISTRACE'!B:F,2,0)))</f>
        <v>-</v>
      </c>
      <c r="E45" s="96" t="str">
        <f>IF(ISBLANK(Tabulka4121718[[#This Row],[start. č.]]),"-",IF(ISERROR(VLOOKUP(Tabulka4121718[[#This Row],[start. č.]],'3. REGISTRACE'!B:F,3,0)),"-",VLOOKUP(Tabulka4121718[[#This Row],[start. č.]],'3. REGISTRACE'!B:F,3,0)))</f>
        <v>-</v>
      </c>
      <c r="F45" s="97" t="str">
        <f>IF(ISBLANK(Tabulka4121718[[#This Row],[start. č.]]),"-",IF(Tabulka4121718[[#This Row],[příjmení a jméno]]="start. č. nebylo registrováno!","-",IF(VLOOKUP(Tabulka4121718[[#This Row],[start. č.]],'3. REGISTRACE'!B:F,4,0)=0,"-",VLOOKUP(Tabulka4121718[[#This Row],[start. č.]],'3. REGISTRACE'!B:F,4,0))))</f>
        <v>-</v>
      </c>
      <c r="G45" s="96" t="str">
        <f>IF(ISBLANK(Tabulka4121718[[#This Row],[start. č.]]),"-",IF(Tabulka4121718[[#This Row],[příjmení a jméno]]="start. č. nebylo registrováno!","-",IF(VLOOKUP(Tabulka4121718[[#This Row],[start. č.]],'3. REGISTRACE'!B:F,5,0)=0,"-",VLOOKUP(Tabulka4121718[[#This Row],[start. č.]],'3. REGISTRACE'!B:F,5,0))))</f>
        <v>-</v>
      </c>
      <c r="H45" s="90" t="str">
        <f>IF(OR(Tabulka4121718[[#This Row],[pořadí]]="DNF",Tabulka4121718[[#This Row],[pořadí]]=" "),"-",TIME(Tabulka4121718[[#This Row],[hod]],Tabulka4121718[[#This Row],[min]],Tabulka4121718[[#This Row],[sek]]))</f>
        <v>-</v>
      </c>
      <c r="I45" s="96" t="str">
        <f>IF(ISBLANK(Tabulka4121718[[#This Row],[start. č.]]),"-",IF(Tabulka4121718[[#This Row],[příjmení a jméno]]="start. č. nebylo registrováno!","-",IF(VLOOKUP(Tabulka4121718[[#This Row],[start. č.]],'3. REGISTRACE'!B:G,6,0)=0,"-",VLOOKUP(Tabulka4121718[[#This Row],[start. č.]],'3. REGISTRACE'!B:G,6,0))))</f>
        <v>-</v>
      </c>
      <c r="J45" s="108"/>
      <c r="K45" s="109"/>
      <c r="L45" s="110"/>
      <c r="M45" s="68" t="str">
        <f>IF(AND(ISBLANK(J45),ISBLANK(K45),ISBLANK(L45)),"-",IF(H45&gt;=MAX(H$40:H45),"ok","chyba!!!"))</f>
        <v>-</v>
      </c>
    </row>
    <row r="46" spans="2:13">
      <c r="B46" s="94" t="str">
        <f t="shared" si="1"/>
        <v xml:space="preserve"> </v>
      </c>
      <c r="C46" s="69"/>
      <c r="D46" s="95" t="str">
        <f>IF(ISBLANK(Tabulka4121718[[#This Row],[start. č.]]),"-",IF(ISERROR(VLOOKUP(Tabulka4121718[[#This Row],[start. č.]],'3. REGISTRACE'!B:F,2,0)),"start. č. nebylo registrováno!",VLOOKUP(Tabulka4121718[[#This Row],[start. č.]],'3. REGISTRACE'!B:F,2,0)))</f>
        <v>-</v>
      </c>
      <c r="E46" s="96" t="str">
        <f>IF(ISBLANK(Tabulka4121718[[#This Row],[start. č.]]),"-",IF(ISERROR(VLOOKUP(Tabulka4121718[[#This Row],[start. č.]],'3. REGISTRACE'!B:F,3,0)),"-",VLOOKUP(Tabulka4121718[[#This Row],[start. č.]],'3. REGISTRACE'!B:F,3,0)))</f>
        <v>-</v>
      </c>
      <c r="F46" s="97" t="str">
        <f>IF(ISBLANK(Tabulka4121718[[#This Row],[start. č.]]),"-",IF(Tabulka4121718[[#This Row],[příjmení a jméno]]="start. č. nebylo registrováno!","-",IF(VLOOKUP(Tabulka4121718[[#This Row],[start. č.]],'3. REGISTRACE'!B:F,4,0)=0,"-",VLOOKUP(Tabulka4121718[[#This Row],[start. č.]],'3. REGISTRACE'!B:F,4,0))))</f>
        <v>-</v>
      </c>
      <c r="G46" s="96" t="str">
        <f>IF(ISBLANK(Tabulka4121718[[#This Row],[start. č.]]),"-",IF(Tabulka4121718[[#This Row],[příjmení a jméno]]="start. č. nebylo registrováno!","-",IF(VLOOKUP(Tabulka4121718[[#This Row],[start. č.]],'3. REGISTRACE'!B:F,5,0)=0,"-",VLOOKUP(Tabulka4121718[[#This Row],[start. č.]],'3. REGISTRACE'!B:F,5,0))))</f>
        <v>-</v>
      </c>
      <c r="H46" s="90" t="str">
        <f>IF(OR(Tabulka4121718[[#This Row],[pořadí]]="DNF",Tabulka4121718[[#This Row],[pořadí]]=" "),"-",TIME(Tabulka4121718[[#This Row],[hod]],Tabulka4121718[[#This Row],[min]],Tabulka4121718[[#This Row],[sek]]))</f>
        <v>-</v>
      </c>
      <c r="I46" s="96" t="str">
        <f>IF(ISBLANK(Tabulka4121718[[#This Row],[start. č.]]),"-",IF(Tabulka4121718[[#This Row],[příjmení a jméno]]="start. č. nebylo registrováno!","-",IF(VLOOKUP(Tabulka4121718[[#This Row],[start. č.]],'3. REGISTRACE'!B:G,6,0)=0,"-",VLOOKUP(Tabulka4121718[[#This Row],[start. č.]],'3. REGISTRACE'!B:G,6,0))))</f>
        <v>-</v>
      </c>
      <c r="J46" s="108"/>
      <c r="K46" s="109"/>
      <c r="L46" s="110"/>
      <c r="M46" s="68" t="str">
        <f>IF(AND(ISBLANK(J46),ISBLANK(K46),ISBLANK(L46)),"-",IF(H46&gt;=MAX(H$40:H46),"ok","chyba!!!"))</f>
        <v>-</v>
      </c>
    </row>
    <row r="47" spans="2:13">
      <c r="B47" s="94" t="str">
        <f t="shared" si="1"/>
        <v xml:space="preserve"> </v>
      </c>
      <c r="C47" s="69"/>
      <c r="D47" s="95" t="str">
        <f>IF(ISBLANK(Tabulka4121718[[#This Row],[start. č.]]),"-",IF(ISERROR(VLOOKUP(Tabulka4121718[[#This Row],[start. č.]],'3. REGISTRACE'!B:F,2,0)),"start. č. nebylo registrováno!",VLOOKUP(Tabulka4121718[[#This Row],[start. č.]],'3. REGISTRACE'!B:F,2,0)))</f>
        <v>-</v>
      </c>
      <c r="E47" s="96" t="str">
        <f>IF(ISBLANK(Tabulka4121718[[#This Row],[start. č.]]),"-",IF(ISERROR(VLOOKUP(Tabulka4121718[[#This Row],[start. č.]],'3. REGISTRACE'!B:F,3,0)),"-",VLOOKUP(Tabulka4121718[[#This Row],[start. č.]],'3. REGISTRACE'!B:F,3,0)))</f>
        <v>-</v>
      </c>
      <c r="F47" s="97" t="str">
        <f>IF(ISBLANK(Tabulka4121718[[#This Row],[start. č.]]),"-",IF(Tabulka4121718[[#This Row],[příjmení a jméno]]="start. č. nebylo registrováno!","-",IF(VLOOKUP(Tabulka4121718[[#This Row],[start. č.]],'3. REGISTRACE'!B:F,4,0)=0,"-",VLOOKUP(Tabulka4121718[[#This Row],[start. č.]],'3. REGISTRACE'!B:F,4,0))))</f>
        <v>-</v>
      </c>
      <c r="G47" s="96" t="str">
        <f>IF(ISBLANK(Tabulka4121718[[#This Row],[start. č.]]),"-",IF(Tabulka4121718[[#This Row],[příjmení a jméno]]="start. č. nebylo registrováno!","-",IF(VLOOKUP(Tabulka4121718[[#This Row],[start. č.]],'3. REGISTRACE'!B:F,5,0)=0,"-",VLOOKUP(Tabulka4121718[[#This Row],[start. č.]],'3. REGISTRACE'!B:F,5,0))))</f>
        <v>-</v>
      </c>
      <c r="H47" s="90" t="str">
        <f>IF(OR(Tabulka4121718[[#This Row],[pořadí]]="DNF",Tabulka4121718[[#This Row],[pořadí]]=" "),"-",TIME(Tabulka4121718[[#This Row],[hod]],Tabulka4121718[[#This Row],[min]],Tabulka4121718[[#This Row],[sek]]))</f>
        <v>-</v>
      </c>
      <c r="I47" s="96" t="str">
        <f>IF(ISBLANK(Tabulka4121718[[#This Row],[start. č.]]),"-",IF(Tabulka4121718[[#This Row],[příjmení a jméno]]="start. č. nebylo registrováno!","-",IF(VLOOKUP(Tabulka4121718[[#This Row],[start. č.]],'3. REGISTRACE'!B:G,6,0)=0,"-",VLOOKUP(Tabulka4121718[[#This Row],[start. č.]],'3. REGISTRACE'!B:G,6,0))))</f>
        <v>-</v>
      </c>
      <c r="J47" s="108"/>
      <c r="K47" s="109"/>
      <c r="L47" s="110"/>
      <c r="M47" s="68" t="str">
        <f>IF(AND(ISBLANK(J47),ISBLANK(K47),ISBLANK(L47)),"-",IF(H47&gt;=MAX(H$40:H47),"ok","chyba!!!"))</f>
        <v>-</v>
      </c>
    </row>
    <row r="48" spans="2:13">
      <c r="B48" s="94" t="str">
        <f t="shared" si="1"/>
        <v xml:space="preserve"> </v>
      </c>
      <c r="C48" s="69"/>
      <c r="D48" s="95" t="str">
        <f>IF(ISBLANK(Tabulka4121718[[#This Row],[start. č.]]),"-",IF(ISERROR(VLOOKUP(Tabulka4121718[[#This Row],[start. č.]],'3. REGISTRACE'!B:F,2,0)),"start. č. nebylo registrováno!",VLOOKUP(Tabulka4121718[[#This Row],[start. č.]],'3. REGISTRACE'!B:F,2,0)))</f>
        <v>-</v>
      </c>
      <c r="E48" s="96" t="str">
        <f>IF(ISBLANK(Tabulka4121718[[#This Row],[start. č.]]),"-",IF(ISERROR(VLOOKUP(Tabulka4121718[[#This Row],[start. č.]],'3. REGISTRACE'!B:F,3,0)),"-",VLOOKUP(Tabulka4121718[[#This Row],[start. č.]],'3. REGISTRACE'!B:F,3,0)))</f>
        <v>-</v>
      </c>
      <c r="F48" s="97" t="str">
        <f>IF(ISBLANK(Tabulka4121718[[#This Row],[start. č.]]),"-",IF(Tabulka4121718[[#This Row],[příjmení a jméno]]="start. č. nebylo registrováno!","-",IF(VLOOKUP(Tabulka4121718[[#This Row],[start. č.]],'3. REGISTRACE'!B:F,4,0)=0,"-",VLOOKUP(Tabulka4121718[[#This Row],[start. č.]],'3. REGISTRACE'!B:F,4,0))))</f>
        <v>-</v>
      </c>
      <c r="G48" s="96" t="str">
        <f>IF(ISBLANK(Tabulka4121718[[#This Row],[start. č.]]),"-",IF(Tabulka4121718[[#This Row],[příjmení a jméno]]="start. č. nebylo registrováno!","-",IF(VLOOKUP(Tabulka4121718[[#This Row],[start. č.]],'3. REGISTRACE'!B:F,5,0)=0,"-",VLOOKUP(Tabulka4121718[[#This Row],[start. č.]],'3. REGISTRACE'!B:F,5,0))))</f>
        <v>-</v>
      </c>
      <c r="H48" s="90" t="str">
        <f>IF(OR(Tabulka4121718[[#This Row],[pořadí]]="DNF",Tabulka4121718[[#This Row],[pořadí]]=" "),"-",TIME(Tabulka4121718[[#This Row],[hod]],Tabulka4121718[[#This Row],[min]],Tabulka4121718[[#This Row],[sek]]))</f>
        <v>-</v>
      </c>
      <c r="I48" s="96" t="str">
        <f>IF(ISBLANK(Tabulka4121718[[#This Row],[start. č.]]),"-",IF(Tabulka4121718[[#This Row],[příjmení a jméno]]="start. č. nebylo registrováno!","-",IF(VLOOKUP(Tabulka4121718[[#This Row],[start. č.]],'3. REGISTRACE'!B:G,6,0)=0,"-",VLOOKUP(Tabulka4121718[[#This Row],[start. č.]],'3. REGISTRACE'!B:G,6,0))))</f>
        <v>-</v>
      </c>
      <c r="J48" s="108"/>
      <c r="K48" s="109"/>
      <c r="L48" s="110"/>
      <c r="M48" s="68" t="str">
        <f>IF(AND(ISBLANK(J48),ISBLANK(K48),ISBLANK(L48)),"-",IF(H48&gt;=MAX(H$40:H48),"ok","chyba!!!"))</f>
        <v>-</v>
      </c>
    </row>
    <row r="49" spans="2:13">
      <c r="B49" s="94" t="str">
        <f t="shared" si="1"/>
        <v xml:space="preserve"> </v>
      </c>
      <c r="C49" s="69"/>
      <c r="D49" s="95" t="str">
        <f>IF(ISBLANK(Tabulka4121718[[#This Row],[start. č.]]),"-",IF(ISERROR(VLOOKUP(Tabulka4121718[[#This Row],[start. č.]],'3. REGISTRACE'!B:F,2,0)),"start. č. nebylo registrováno!",VLOOKUP(Tabulka4121718[[#This Row],[start. č.]],'3. REGISTRACE'!B:F,2,0)))</f>
        <v>-</v>
      </c>
      <c r="E49" s="96" t="str">
        <f>IF(ISBLANK(Tabulka4121718[[#This Row],[start. č.]]),"-",IF(ISERROR(VLOOKUP(Tabulka4121718[[#This Row],[start. č.]],'3. REGISTRACE'!B:F,3,0)),"-",VLOOKUP(Tabulka4121718[[#This Row],[start. č.]],'3. REGISTRACE'!B:F,3,0)))</f>
        <v>-</v>
      </c>
      <c r="F49" s="97" t="str">
        <f>IF(ISBLANK(Tabulka4121718[[#This Row],[start. č.]]),"-",IF(Tabulka4121718[[#This Row],[příjmení a jméno]]="start. č. nebylo registrováno!","-",IF(VLOOKUP(Tabulka4121718[[#This Row],[start. č.]],'3. REGISTRACE'!B:F,4,0)=0,"-",VLOOKUP(Tabulka4121718[[#This Row],[start. č.]],'3. REGISTRACE'!B:F,4,0))))</f>
        <v>-</v>
      </c>
      <c r="G49" s="96" t="str">
        <f>IF(ISBLANK(Tabulka4121718[[#This Row],[start. č.]]),"-",IF(Tabulka4121718[[#This Row],[příjmení a jméno]]="start. č. nebylo registrováno!","-",IF(VLOOKUP(Tabulka4121718[[#This Row],[start. č.]],'3. REGISTRACE'!B:F,5,0)=0,"-",VLOOKUP(Tabulka4121718[[#This Row],[start. č.]],'3. REGISTRACE'!B:F,5,0))))</f>
        <v>-</v>
      </c>
      <c r="H49" s="90" t="str">
        <f>IF(OR(Tabulka4121718[[#This Row],[pořadí]]="DNF",Tabulka4121718[[#This Row],[pořadí]]=" "),"-",TIME(Tabulka4121718[[#This Row],[hod]],Tabulka4121718[[#This Row],[min]],Tabulka4121718[[#This Row],[sek]]))</f>
        <v>-</v>
      </c>
      <c r="I49" s="96" t="str">
        <f>IF(ISBLANK(Tabulka4121718[[#This Row],[start. č.]]),"-",IF(Tabulka4121718[[#This Row],[příjmení a jméno]]="start. č. nebylo registrováno!","-",IF(VLOOKUP(Tabulka4121718[[#This Row],[start. č.]],'3. REGISTRACE'!B:G,6,0)=0,"-",VLOOKUP(Tabulka4121718[[#This Row],[start. č.]],'3. REGISTRACE'!B:G,6,0))))</f>
        <v>-</v>
      </c>
      <c r="J49" s="108"/>
      <c r="K49" s="109"/>
      <c r="L49" s="110"/>
      <c r="M49" s="68" t="str">
        <f>IF(AND(ISBLANK(J49),ISBLANK(K49),ISBLANK(L49)),"-",IF(H49&gt;=MAX(H$40:H49),"ok","chyba!!!"))</f>
        <v>-</v>
      </c>
    </row>
    <row r="50" spans="2:13">
      <c r="B50" s="94" t="str">
        <f t="shared" si="1"/>
        <v xml:space="preserve"> </v>
      </c>
      <c r="C50" s="69"/>
      <c r="D50" s="95" t="str">
        <f>IF(ISBLANK(Tabulka4121718[[#This Row],[start. č.]]),"-",IF(ISERROR(VLOOKUP(Tabulka4121718[[#This Row],[start. č.]],'3. REGISTRACE'!B:F,2,0)),"start. č. nebylo registrováno!",VLOOKUP(Tabulka4121718[[#This Row],[start. č.]],'3. REGISTRACE'!B:F,2,0)))</f>
        <v>-</v>
      </c>
      <c r="E50" s="96" t="str">
        <f>IF(ISBLANK(Tabulka4121718[[#This Row],[start. č.]]),"-",IF(ISERROR(VLOOKUP(Tabulka4121718[[#This Row],[start. č.]],'3. REGISTRACE'!B:F,3,0)),"-",VLOOKUP(Tabulka4121718[[#This Row],[start. č.]],'3. REGISTRACE'!B:F,3,0)))</f>
        <v>-</v>
      </c>
      <c r="F50" s="97" t="str">
        <f>IF(ISBLANK(Tabulka4121718[[#This Row],[start. č.]]),"-",IF(Tabulka4121718[[#This Row],[příjmení a jméno]]="start. č. nebylo registrováno!","-",IF(VLOOKUP(Tabulka4121718[[#This Row],[start. č.]],'3. REGISTRACE'!B:F,4,0)=0,"-",VLOOKUP(Tabulka4121718[[#This Row],[start. č.]],'3. REGISTRACE'!B:F,4,0))))</f>
        <v>-</v>
      </c>
      <c r="G50" s="96" t="str">
        <f>IF(ISBLANK(Tabulka4121718[[#This Row],[start. č.]]),"-",IF(Tabulka4121718[[#This Row],[příjmení a jméno]]="start. č. nebylo registrováno!","-",IF(VLOOKUP(Tabulka4121718[[#This Row],[start. č.]],'3. REGISTRACE'!B:F,5,0)=0,"-",VLOOKUP(Tabulka4121718[[#This Row],[start. č.]],'3. REGISTRACE'!B:F,5,0))))</f>
        <v>-</v>
      </c>
      <c r="H50" s="90" t="str">
        <f>IF(OR(Tabulka4121718[[#This Row],[pořadí]]="DNF",Tabulka4121718[[#This Row],[pořadí]]=" "),"-",TIME(Tabulka4121718[[#This Row],[hod]],Tabulka4121718[[#This Row],[min]],Tabulka4121718[[#This Row],[sek]]))</f>
        <v>-</v>
      </c>
      <c r="I50" s="96" t="str">
        <f>IF(ISBLANK(Tabulka4121718[[#This Row],[start. č.]]),"-",IF(Tabulka4121718[[#This Row],[příjmení a jméno]]="start. č. nebylo registrováno!","-",IF(VLOOKUP(Tabulka4121718[[#This Row],[start. č.]],'3. REGISTRACE'!B:G,6,0)=0,"-",VLOOKUP(Tabulka4121718[[#This Row],[start. č.]],'3. REGISTRACE'!B:G,6,0))))</f>
        <v>-</v>
      </c>
      <c r="J50" s="70"/>
      <c r="K50" s="71"/>
      <c r="L50" s="72"/>
      <c r="M50" s="68" t="str">
        <f>IF(AND(ISBLANK(J50),ISBLANK(K50),ISBLANK(L50)),"-",IF(H50&gt;=MAX(H$40:H50),"ok","chyba!!!"))</f>
        <v>-</v>
      </c>
    </row>
    <row r="51" spans="2:13">
      <c r="B51" s="94" t="str">
        <f t="shared" si="1"/>
        <v xml:space="preserve"> </v>
      </c>
      <c r="C51" s="69"/>
      <c r="D51" s="95" t="str">
        <f>IF(ISBLANK(Tabulka4121718[[#This Row],[start. č.]]),"-",IF(ISERROR(VLOOKUP(Tabulka4121718[[#This Row],[start. č.]],'3. REGISTRACE'!B:F,2,0)),"start. č. nebylo registrováno!",VLOOKUP(Tabulka4121718[[#This Row],[start. č.]],'3. REGISTRACE'!B:F,2,0)))</f>
        <v>-</v>
      </c>
      <c r="E51" s="96" t="str">
        <f>IF(ISBLANK(Tabulka4121718[[#This Row],[start. č.]]),"-",IF(ISERROR(VLOOKUP(Tabulka4121718[[#This Row],[start. č.]],'3. REGISTRACE'!B:F,3,0)),"-",VLOOKUP(Tabulka4121718[[#This Row],[start. č.]],'3. REGISTRACE'!B:F,3,0)))</f>
        <v>-</v>
      </c>
      <c r="F51" s="97" t="str">
        <f>IF(ISBLANK(Tabulka4121718[[#This Row],[start. č.]]),"-",IF(Tabulka4121718[[#This Row],[příjmení a jméno]]="start. č. nebylo registrováno!","-",IF(VLOOKUP(Tabulka4121718[[#This Row],[start. č.]],'3. REGISTRACE'!B:F,4,0)=0,"-",VLOOKUP(Tabulka4121718[[#This Row],[start. č.]],'3. REGISTRACE'!B:F,4,0))))</f>
        <v>-</v>
      </c>
      <c r="G51" s="96" t="str">
        <f>IF(ISBLANK(Tabulka4121718[[#This Row],[start. č.]]),"-",IF(Tabulka4121718[[#This Row],[příjmení a jméno]]="start. č. nebylo registrováno!","-",IF(VLOOKUP(Tabulka4121718[[#This Row],[start. č.]],'3. REGISTRACE'!B:F,5,0)=0,"-",VLOOKUP(Tabulka4121718[[#This Row],[start. č.]],'3. REGISTRACE'!B:F,5,0))))</f>
        <v>-</v>
      </c>
      <c r="H51" s="90" t="str">
        <f>IF(OR(Tabulka4121718[[#This Row],[pořadí]]="DNF",Tabulka4121718[[#This Row],[pořadí]]=" "),"-",TIME(Tabulka4121718[[#This Row],[hod]],Tabulka4121718[[#This Row],[min]],Tabulka4121718[[#This Row],[sek]]))</f>
        <v>-</v>
      </c>
      <c r="I51" s="96" t="str">
        <f>IF(ISBLANK(Tabulka4121718[[#This Row],[start. č.]]),"-",IF(Tabulka4121718[[#This Row],[příjmení a jméno]]="start. č. nebylo registrováno!","-",IF(VLOOKUP(Tabulka4121718[[#This Row],[start. č.]],'3. REGISTRACE'!B:G,6,0)=0,"-",VLOOKUP(Tabulka4121718[[#This Row],[start. č.]],'3. REGISTRACE'!B:G,6,0))))</f>
        <v>-</v>
      </c>
      <c r="J51" s="70"/>
      <c r="K51" s="71"/>
      <c r="L51" s="72"/>
      <c r="M51" s="68" t="str">
        <f>IF(AND(ISBLANK(J51),ISBLANK(K51),ISBLANK(L51)),"-",IF(H51&gt;=MAX(H$40:H51),"ok","chyba!!!"))</f>
        <v>-</v>
      </c>
    </row>
    <row r="52" spans="2:13">
      <c r="B52" s="94" t="str">
        <f t="shared" si="1"/>
        <v xml:space="preserve"> </v>
      </c>
      <c r="C52" s="69"/>
      <c r="D52" s="95" t="str">
        <f>IF(ISBLANK(Tabulka4121718[[#This Row],[start. č.]]),"-",IF(ISERROR(VLOOKUP(Tabulka4121718[[#This Row],[start. č.]],'3. REGISTRACE'!B:F,2,0)),"start. č. nebylo registrováno!",VLOOKUP(Tabulka4121718[[#This Row],[start. č.]],'3. REGISTRACE'!B:F,2,0)))</f>
        <v>-</v>
      </c>
      <c r="E52" s="96" t="str">
        <f>IF(ISBLANK(Tabulka4121718[[#This Row],[start. č.]]),"-",IF(ISERROR(VLOOKUP(Tabulka4121718[[#This Row],[start. č.]],'3. REGISTRACE'!B:F,3,0)),"-",VLOOKUP(Tabulka4121718[[#This Row],[start. č.]],'3. REGISTRACE'!B:F,3,0)))</f>
        <v>-</v>
      </c>
      <c r="F52" s="97" t="str">
        <f>IF(ISBLANK(Tabulka4121718[[#This Row],[start. č.]]),"-",IF(Tabulka4121718[[#This Row],[příjmení a jméno]]="start. č. nebylo registrováno!","-",IF(VLOOKUP(Tabulka4121718[[#This Row],[start. č.]],'3. REGISTRACE'!B:F,4,0)=0,"-",VLOOKUP(Tabulka4121718[[#This Row],[start. č.]],'3. REGISTRACE'!B:F,4,0))))</f>
        <v>-</v>
      </c>
      <c r="G52" s="96" t="str">
        <f>IF(ISBLANK(Tabulka4121718[[#This Row],[start. č.]]),"-",IF(Tabulka4121718[[#This Row],[příjmení a jméno]]="start. č. nebylo registrováno!","-",IF(VLOOKUP(Tabulka4121718[[#This Row],[start. č.]],'3. REGISTRACE'!B:F,5,0)=0,"-",VLOOKUP(Tabulka4121718[[#This Row],[start. č.]],'3. REGISTRACE'!B:F,5,0))))</f>
        <v>-</v>
      </c>
      <c r="H52" s="90" t="str">
        <f>IF(OR(Tabulka4121718[[#This Row],[pořadí]]="DNF",Tabulka4121718[[#This Row],[pořadí]]=" "),"-",TIME(Tabulka4121718[[#This Row],[hod]],Tabulka4121718[[#This Row],[min]],Tabulka4121718[[#This Row],[sek]]))</f>
        <v>-</v>
      </c>
      <c r="I52" s="96" t="str">
        <f>IF(ISBLANK(Tabulka4121718[[#This Row],[start. č.]]),"-",IF(Tabulka4121718[[#This Row],[příjmení a jméno]]="start. č. nebylo registrováno!","-",IF(VLOOKUP(Tabulka4121718[[#This Row],[start. č.]],'3. REGISTRACE'!B:G,6,0)=0,"-",VLOOKUP(Tabulka4121718[[#This Row],[start. č.]],'3. REGISTRACE'!B:G,6,0))))</f>
        <v>-</v>
      </c>
      <c r="J52" s="70"/>
      <c r="K52" s="71"/>
      <c r="L52" s="72"/>
      <c r="M52" s="68" t="str">
        <f>IF(AND(ISBLANK(J52),ISBLANK(K52),ISBLANK(L52)),"-",IF(H52&gt;=MAX(H$40:H52),"ok","chyba!!!"))</f>
        <v>-</v>
      </c>
    </row>
    <row r="53" spans="2:13">
      <c r="B53" s="94" t="str">
        <f t="shared" si="1"/>
        <v xml:space="preserve"> </v>
      </c>
      <c r="C53" s="69"/>
      <c r="D53" s="95" t="str">
        <f>IF(ISBLANK(Tabulka4121718[[#This Row],[start. č.]]),"-",IF(ISERROR(VLOOKUP(Tabulka4121718[[#This Row],[start. č.]],'3. REGISTRACE'!B:F,2,0)),"start. č. nebylo registrováno!",VLOOKUP(Tabulka4121718[[#This Row],[start. č.]],'3. REGISTRACE'!B:F,2,0)))</f>
        <v>-</v>
      </c>
      <c r="E53" s="96" t="str">
        <f>IF(ISBLANK(Tabulka4121718[[#This Row],[start. č.]]),"-",IF(ISERROR(VLOOKUP(Tabulka4121718[[#This Row],[start. č.]],'3. REGISTRACE'!B:F,3,0)),"-",VLOOKUP(Tabulka4121718[[#This Row],[start. č.]],'3. REGISTRACE'!B:F,3,0)))</f>
        <v>-</v>
      </c>
      <c r="F53" s="97" t="str">
        <f>IF(ISBLANK(Tabulka4121718[[#This Row],[start. č.]]),"-",IF(Tabulka4121718[[#This Row],[příjmení a jméno]]="start. č. nebylo registrováno!","-",IF(VLOOKUP(Tabulka4121718[[#This Row],[start. č.]],'3. REGISTRACE'!B:F,4,0)=0,"-",VLOOKUP(Tabulka4121718[[#This Row],[start. č.]],'3. REGISTRACE'!B:F,4,0))))</f>
        <v>-</v>
      </c>
      <c r="G53" s="96" t="str">
        <f>IF(ISBLANK(Tabulka4121718[[#This Row],[start. č.]]),"-",IF(Tabulka4121718[[#This Row],[příjmení a jméno]]="start. č. nebylo registrováno!","-",IF(VLOOKUP(Tabulka4121718[[#This Row],[start. č.]],'3. REGISTRACE'!B:F,5,0)=0,"-",VLOOKUP(Tabulka4121718[[#This Row],[start. č.]],'3. REGISTRACE'!B:F,5,0))))</f>
        <v>-</v>
      </c>
      <c r="H53" s="90" t="str">
        <f>IF(OR(Tabulka4121718[[#This Row],[pořadí]]="DNF",Tabulka4121718[[#This Row],[pořadí]]=" "),"-",TIME(Tabulka4121718[[#This Row],[hod]],Tabulka4121718[[#This Row],[min]],Tabulka4121718[[#This Row],[sek]]))</f>
        <v>-</v>
      </c>
      <c r="I53" s="96" t="str">
        <f>IF(ISBLANK(Tabulka4121718[[#This Row],[start. č.]]),"-",IF(Tabulka4121718[[#This Row],[příjmení a jméno]]="start. č. nebylo registrováno!","-",IF(VLOOKUP(Tabulka4121718[[#This Row],[start. č.]],'3. REGISTRACE'!B:G,6,0)=0,"-",VLOOKUP(Tabulka4121718[[#This Row],[start. č.]],'3. REGISTRACE'!B:G,6,0))))</f>
        <v>-</v>
      </c>
      <c r="J53" s="70"/>
      <c r="K53" s="71"/>
      <c r="L53" s="72"/>
      <c r="M53" s="68" t="str">
        <f>IF(AND(ISBLANK(J53),ISBLANK(K53),ISBLANK(L53)),"-",IF(H53&gt;=MAX(H$40:H53),"ok","chyba!!!"))</f>
        <v>-</v>
      </c>
    </row>
    <row r="54" spans="2:13">
      <c r="B54" s="94" t="str">
        <f t="shared" si="1"/>
        <v xml:space="preserve"> </v>
      </c>
      <c r="C54" s="69"/>
      <c r="D54" s="95" t="str">
        <f>IF(ISBLANK(Tabulka4121718[[#This Row],[start. č.]]),"-",IF(ISERROR(VLOOKUP(Tabulka4121718[[#This Row],[start. č.]],'3. REGISTRACE'!B:F,2,0)),"start. č. nebylo registrováno!",VLOOKUP(Tabulka4121718[[#This Row],[start. č.]],'3. REGISTRACE'!B:F,2,0)))</f>
        <v>-</v>
      </c>
      <c r="E54" s="96" t="str">
        <f>IF(ISBLANK(Tabulka4121718[[#This Row],[start. č.]]),"-",IF(ISERROR(VLOOKUP(Tabulka4121718[[#This Row],[start. č.]],'3. REGISTRACE'!B:F,3,0)),"-",VLOOKUP(Tabulka4121718[[#This Row],[start. č.]],'3. REGISTRACE'!B:F,3,0)))</f>
        <v>-</v>
      </c>
      <c r="F54" s="97" t="str">
        <f>IF(ISBLANK(Tabulka4121718[[#This Row],[start. č.]]),"-",IF(Tabulka4121718[[#This Row],[příjmení a jméno]]="start. č. nebylo registrováno!","-",IF(VLOOKUP(Tabulka4121718[[#This Row],[start. č.]],'3. REGISTRACE'!B:F,4,0)=0,"-",VLOOKUP(Tabulka4121718[[#This Row],[start. č.]],'3. REGISTRACE'!B:F,4,0))))</f>
        <v>-</v>
      </c>
      <c r="G54" s="96" t="str">
        <f>IF(ISBLANK(Tabulka4121718[[#This Row],[start. č.]]),"-",IF(Tabulka4121718[[#This Row],[příjmení a jméno]]="start. č. nebylo registrováno!","-",IF(VLOOKUP(Tabulka4121718[[#This Row],[start. č.]],'3. REGISTRACE'!B:F,5,0)=0,"-",VLOOKUP(Tabulka4121718[[#This Row],[start. č.]],'3. REGISTRACE'!B:F,5,0))))</f>
        <v>-</v>
      </c>
      <c r="H54" s="90" t="str">
        <f>IF(OR(Tabulka4121718[[#This Row],[pořadí]]="DNF",Tabulka4121718[[#This Row],[pořadí]]=" "),"-",TIME(Tabulka4121718[[#This Row],[hod]],Tabulka4121718[[#This Row],[min]],Tabulka4121718[[#This Row],[sek]]))</f>
        <v>-</v>
      </c>
      <c r="I54" s="96" t="str">
        <f>IF(ISBLANK(Tabulka4121718[[#This Row],[start. č.]]),"-",IF(Tabulka4121718[[#This Row],[příjmení a jméno]]="start. č. nebylo registrováno!","-",IF(VLOOKUP(Tabulka4121718[[#This Row],[start. č.]],'3. REGISTRACE'!B:G,6,0)=0,"-",VLOOKUP(Tabulka4121718[[#This Row],[start. č.]],'3. REGISTRACE'!B:G,6,0))))</f>
        <v>-</v>
      </c>
      <c r="J54" s="70"/>
      <c r="K54" s="71"/>
      <c r="L54" s="72"/>
      <c r="M54" s="68" t="str">
        <f>IF(AND(ISBLANK(J54),ISBLANK(K54),ISBLANK(L54)),"-",IF(H54&gt;=MAX(H$40:H54),"ok","chyba!!!"))</f>
        <v>-</v>
      </c>
    </row>
    <row r="55" spans="2:13">
      <c r="B55" s="94" t="str">
        <f t="shared" si="1"/>
        <v xml:space="preserve"> </v>
      </c>
      <c r="C55" s="69"/>
      <c r="D55" s="95" t="str">
        <f>IF(ISBLANK(Tabulka4121718[[#This Row],[start. č.]]),"-",IF(ISERROR(VLOOKUP(Tabulka4121718[[#This Row],[start. č.]],'3. REGISTRACE'!B:F,2,0)),"start. č. nebylo registrováno!",VLOOKUP(Tabulka4121718[[#This Row],[start. č.]],'3. REGISTRACE'!B:F,2,0)))</f>
        <v>-</v>
      </c>
      <c r="E55" s="96" t="str">
        <f>IF(ISBLANK(Tabulka4121718[[#This Row],[start. č.]]),"-",IF(ISERROR(VLOOKUP(Tabulka4121718[[#This Row],[start. č.]],'3. REGISTRACE'!B:F,3,0)),"-",VLOOKUP(Tabulka4121718[[#This Row],[start. č.]],'3. REGISTRACE'!B:F,3,0)))</f>
        <v>-</v>
      </c>
      <c r="F55" s="97" t="str">
        <f>IF(ISBLANK(Tabulka4121718[[#This Row],[start. č.]]),"-",IF(Tabulka4121718[[#This Row],[příjmení a jméno]]="start. č. nebylo registrováno!","-",IF(VLOOKUP(Tabulka4121718[[#This Row],[start. č.]],'3. REGISTRACE'!B:F,4,0)=0,"-",VLOOKUP(Tabulka4121718[[#This Row],[start. č.]],'3. REGISTRACE'!B:F,4,0))))</f>
        <v>-</v>
      </c>
      <c r="G55" s="96" t="str">
        <f>IF(ISBLANK(Tabulka4121718[[#This Row],[start. č.]]),"-",IF(Tabulka4121718[[#This Row],[příjmení a jméno]]="start. č. nebylo registrováno!","-",IF(VLOOKUP(Tabulka4121718[[#This Row],[start. č.]],'3. REGISTRACE'!B:F,5,0)=0,"-",VLOOKUP(Tabulka4121718[[#This Row],[start. č.]],'3. REGISTRACE'!B:F,5,0))))</f>
        <v>-</v>
      </c>
      <c r="H55" s="90" t="str">
        <f>IF(OR(Tabulka4121718[[#This Row],[pořadí]]="DNF",Tabulka4121718[[#This Row],[pořadí]]=" "),"-",TIME(Tabulka4121718[[#This Row],[hod]],Tabulka4121718[[#This Row],[min]],Tabulka4121718[[#This Row],[sek]]))</f>
        <v>-</v>
      </c>
      <c r="I55" s="96" t="str">
        <f>IF(ISBLANK(Tabulka4121718[[#This Row],[start. č.]]),"-",IF(Tabulka4121718[[#This Row],[příjmení a jméno]]="start. č. nebylo registrováno!","-",IF(VLOOKUP(Tabulka4121718[[#This Row],[start. č.]],'3. REGISTRACE'!B:G,6,0)=0,"-",VLOOKUP(Tabulka4121718[[#This Row],[start. č.]],'3. REGISTRACE'!B:G,6,0))))</f>
        <v>-</v>
      </c>
      <c r="J55" s="70"/>
      <c r="K55" s="71"/>
      <c r="L55" s="72"/>
      <c r="M55" s="68" t="str">
        <f>IF(AND(ISBLANK(J55),ISBLANK(K55),ISBLANK(L55)),"-",IF(H55&gt;=MAX(H$40:H55),"ok","chyba!!!"))</f>
        <v>-</v>
      </c>
    </row>
    <row r="56" spans="2:13">
      <c r="B56" s="94" t="str">
        <f t="shared" si="1"/>
        <v xml:space="preserve"> </v>
      </c>
      <c r="C56" s="69"/>
      <c r="D56" s="95" t="str">
        <f>IF(ISBLANK(Tabulka4121718[[#This Row],[start. č.]]),"-",IF(ISERROR(VLOOKUP(Tabulka4121718[[#This Row],[start. č.]],'3. REGISTRACE'!B:F,2,0)),"start. č. nebylo registrováno!",VLOOKUP(Tabulka4121718[[#This Row],[start. č.]],'3. REGISTRACE'!B:F,2,0)))</f>
        <v>-</v>
      </c>
      <c r="E56" s="96" t="str">
        <f>IF(ISBLANK(Tabulka4121718[[#This Row],[start. č.]]),"-",IF(ISERROR(VLOOKUP(Tabulka4121718[[#This Row],[start. č.]],'3. REGISTRACE'!B:F,3,0)),"-",VLOOKUP(Tabulka4121718[[#This Row],[start. č.]],'3. REGISTRACE'!B:F,3,0)))</f>
        <v>-</v>
      </c>
      <c r="F56" s="97" t="str">
        <f>IF(ISBLANK(Tabulka4121718[[#This Row],[start. č.]]),"-",IF(Tabulka4121718[[#This Row],[příjmení a jméno]]="start. č. nebylo registrováno!","-",IF(VLOOKUP(Tabulka4121718[[#This Row],[start. č.]],'3. REGISTRACE'!B:F,4,0)=0,"-",VLOOKUP(Tabulka4121718[[#This Row],[start. č.]],'3. REGISTRACE'!B:F,4,0))))</f>
        <v>-</v>
      </c>
      <c r="G56" s="96" t="str">
        <f>IF(ISBLANK(Tabulka4121718[[#This Row],[start. č.]]),"-",IF(Tabulka4121718[[#This Row],[příjmení a jméno]]="start. č. nebylo registrováno!","-",IF(VLOOKUP(Tabulka4121718[[#This Row],[start. č.]],'3. REGISTRACE'!B:F,5,0)=0,"-",VLOOKUP(Tabulka4121718[[#This Row],[start. č.]],'3. REGISTRACE'!B:F,5,0))))</f>
        <v>-</v>
      </c>
      <c r="H56" s="90" t="str">
        <f>IF(OR(Tabulka4121718[[#This Row],[pořadí]]="DNF",Tabulka4121718[[#This Row],[pořadí]]=" "),"-",TIME(Tabulka4121718[[#This Row],[hod]],Tabulka4121718[[#This Row],[min]],Tabulka4121718[[#This Row],[sek]]))</f>
        <v>-</v>
      </c>
      <c r="I56" s="96" t="str">
        <f>IF(ISBLANK(Tabulka4121718[[#This Row],[start. č.]]),"-",IF(Tabulka4121718[[#This Row],[příjmení a jméno]]="start. č. nebylo registrováno!","-",IF(VLOOKUP(Tabulka4121718[[#This Row],[start. č.]],'3. REGISTRACE'!B:G,6,0)=0,"-",VLOOKUP(Tabulka4121718[[#This Row],[start. č.]],'3. REGISTRACE'!B:G,6,0))))</f>
        <v>-</v>
      </c>
      <c r="J56" s="70"/>
      <c r="K56" s="71"/>
      <c r="L56" s="72"/>
      <c r="M56" s="68" t="str">
        <f>IF(AND(ISBLANK(J56),ISBLANK(K56),ISBLANK(L56)),"-",IF(H56&gt;=MAX(H$40:H56),"ok","chyba!!!"))</f>
        <v>-</v>
      </c>
    </row>
    <row r="57" spans="2:13">
      <c r="B57" s="94" t="str">
        <f t="shared" si="1"/>
        <v xml:space="preserve"> </v>
      </c>
      <c r="C57" s="69"/>
      <c r="D57" s="95" t="str">
        <f>IF(ISBLANK(Tabulka4121718[[#This Row],[start. č.]]),"-",IF(ISERROR(VLOOKUP(Tabulka4121718[[#This Row],[start. č.]],'3. REGISTRACE'!B:F,2,0)),"start. č. nebylo registrováno!",VLOOKUP(Tabulka4121718[[#This Row],[start. č.]],'3. REGISTRACE'!B:F,2,0)))</f>
        <v>-</v>
      </c>
      <c r="E57" s="96" t="str">
        <f>IF(ISBLANK(Tabulka4121718[[#This Row],[start. č.]]),"-",IF(ISERROR(VLOOKUP(Tabulka4121718[[#This Row],[start. č.]],'3. REGISTRACE'!B:F,3,0)),"-",VLOOKUP(Tabulka4121718[[#This Row],[start. č.]],'3. REGISTRACE'!B:F,3,0)))</f>
        <v>-</v>
      </c>
      <c r="F57" s="97" t="str">
        <f>IF(ISBLANK(Tabulka4121718[[#This Row],[start. č.]]),"-",IF(Tabulka4121718[[#This Row],[příjmení a jméno]]="start. č. nebylo registrováno!","-",IF(VLOOKUP(Tabulka4121718[[#This Row],[start. č.]],'3. REGISTRACE'!B:F,4,0)=0,"-",VLOOKUP(Tabulka4121718[[#This Row],[start. č.]],'3. REGISTRACE'!B:F,4,0))))</f>
        <v>-</v>
      </c>
      <c r="G57" s="96" t="str">
        <f>IF(ISBLANK(Tabulka4121718[[#This Row],[start. č.]]),"-",IF(Tabulka4121718[[#This Row],[příjmení a jméno]]="start. č. nebylo registrováno!","-",IF(VLOOKUP(Tabulka4121718[[#This Row],[start. č.]],'3. REGISTRACE'!B:F,5,0)=0,"-",VLOOKUP(Tabulka4121718[[#This Row],[start. č.]],'3. REGISTRACE'!B:F,5,0))))</f>
        <v>-</v>
      </c>
      <c r="H57" s="90" t="str">
        <f>IF(OR(Tabulka4121718[[#This Row],[pořadí]]="DNF",Tabulka4121718[[#This Row],[pořadí]]=" "),"-",TIME(Tabulka4121718[[#This Row],[hod]],Tabulka4121718[[#This Row],[min]],Tabulka4121718[[#This Row],[sek]]))</f>
        <v>-</v>
      </c>
      <c r="I57" s="96" t="str">
        <f>IF(ISBLANK(Tabulka4121718[[#This Row],[start. č.]]),"-",IF(Tabulka4121718[[#This Row],[příjmení a jméno]]="start. č. nebylo registrováno!","-",IF(VLOOKUP(Tabulka4121718[[#This Row],[start. č.]],'3. REGISTRACE'!B:G,6,0)=0,"-",VLOOKUP(Tabulka4121718[[#This Row],[start. č.]],'3. REGISTRACE'!B:G,6,0))))</f>
        <v>-</v>
      </c>
      <c r="J57" s="70"/>
      <c r="K57" s="71"/>
      <c r="L57" s="72"/>
      <c r="M57" s="68" t="str">
        <f>IF(AND(ISBLANK(J57),ISBLANK(K57),ISBLANK(L57)),"-",IF(H57&gt;=MAX(H$40:H57),"ok","chyba!!!"))</f>
        <v>-</v>
      </c>
    </row>
    <row r="58" spans="2:13">
      <c r="B58" s="94" t="str">
        <f t="shared" si="1"/>
        <v xml:space="preserve"> </v>
      </c>
      <c r="C58" s="69"/>
      <c r="D58" s="95" t="str">
        <f>IF(ISBLANK(Tabulka4121718[[#This Row],[start. č.]]),"-",IF(ISERROR(VLOOKUP(Tabulka4121718[[#This Row],[start. č.]],'3. REGISTRACE'!B:F,2,0)),"start. č. nebylo registrováno!",VLOOKUP(Tabulka4121718[[#This Row],[start. č.]],'3. REGISTRACE'!B:F,2,0)))</f>
        <v>-</v>
      </c>
      <c r="E58" s="96" t="str">
        <f>IF(ISBLANK(Tabulka4121718[[#This Row],[start. č.]]),"-",IF(ISERROR(VLOOKUP(Tabulka4121718[[#This Row],[start. č.]],'3. REGISTRACE'!B:F,3,0)),"-",VLOOKUP(Tabulka4121718[[#This Row],[start. č.]],'3. REGISTRACE'!B:F,3,0)))</f>
        <v>-</v>
      </c>
      <c r="F58" s="97" t="str">
        <f>IF(ISBLANK(Tabulka4121718[[#This Row],[start. č.]]),"-",IF(Tabulka4121718[[#This Row],[příjmení a jméno]]="start. č. nebylo registrováno!","-",IF(VLOOKUP(Tabulka4121718[[#This Row],[start. č.]],'3. REGISTRACE'!B:F,4,0)=0,"-",VLOOKUP(Tabulka4121718[[#This Row],[start. č.]],'3. REGISTRACE'!B:F,4,0))))</f>
        <v>-</v>
      </c>
      <c r="G58" s="96" t="str">
        <f>IF(ISBLANK(Tabulka4121718[[#This Row],[start. č.]]),"-",IF(Tabulka4121718[[#This Row],[příjmení a jméno]]="start. č. nebylo registrováno!","-",IF(VLOOKUP(Tabulka4121718[[#This Row],[start. č.]],'3. REGISTRACE'!B:F,5,0)=0,"-",VLOOKUP(Tabulka4121718[[#This Row],[start. č.]],'3. REGISTRACE'!B:F,5,0))))</f>
        <v>-</v>
      </c>
      <c r="H58" s="90" t="str">
        <f>IF(OR(Tabulka4121718[[#This Row],[pořadí]]="DNF",Tabulka4121718[[#This Row],[pořadí]]=" "),"-",TIME(Tabulka4121718[[#This Row],[hod]],Tabulka4121718[[#This Row],[min]],Tabulka4121718[[#This Row],[sek]]))</f>
        <v>-</v>
      </c>
      <c r="I58" s="96" t="str">
        <f>IF(ISBLANK(Tabulka4121718[[#This Row],[start. č.]]),"-",IF(Tabulka4121718[[#This Row],[příjmení a jméno]]="start. č. nebylo registrováno!","-",IF(VLOOKUP(Tabulka4121718[[#This Row],[start. č.]],'3. REGISTRACE'!B:G,6,0)=0,"-",VLOOKUP(Tabulka4121718[[#This Row],[start. č.]],'3. REGISTRACE'!B:G,6,0))))</f>
        <v>-</v>
      </c>
      <c r="J58" s="70"/>
      <c r="K58" s="71"/>
      <c r="L58" s="72"/>
      <c r="M58" s="68" t="str">
        <f>IF(AND(ISBLANK(J58),ISBLANK(K58),ISBLANK(L58)),"-",IF(H58&gt;=MAX(H$40:H58),"ok","chyba!!!"))</f>
        <v>-</v>
      </c>
    </row>
    <row r="59" spans="2:13">
      <c r="B59" s="94" t="str">
        <f t="shared" si="1"/>
        <v xml:space="preserve"> </v>
      </c>
      <c r="C59" s="69"/>
      <c r="D59" s="95" t="str">
        <f>IF(ISBLANK(Tabulka4121718[[#This Row],[start. č.]]),"-",IF(ISERROR(VLOOKUP(Tabulka4121718[[#This Row],[start. č.]],'3. REGISTRACE'!B:F,2,0)),"start. č. nebylo registrováno!",VLOOKUP(Tabulka4121718[[#This Row],[start. č.]],'3. REGISTRACE'!B:F,2,0)))</f>
        <v>-</v>
      </c>
      <c r="E59" s="96" t="str">
        <f>IF(ISBLANK(Tabulka4121718[[#This Row],[start. č.]]),"-",IF(ISERROR(VLOOKUP(Tabulka4121718[[#This Row],[start. č.]],'3. REGISTRACE'!B:F,3,0)),"-",VLOOKUP(Tabulka4121718[[#This Row],[start. č.]],'3. REGISTRACE'!B:F,3,0)))</f>
        <v>-</v>
      </c>
      <c r="F59" s="97" t="str">
        <f>IF(ISBLANK(Tabulka4121718[[#This Row],[start. č.]]),"-",IF(Tabulka4121718[[#This Row],[příjmení a jméno]]="start. č. nebylo registrováno!","-",IF(VLOOKUP(Tabulka4121718[[#This Row],[start. č.]],'3. REGISTRACE'!B:F,4,0)=0,"-",VLOOKUP(Tabulka4121718[[#This Row],[start. č.]],'3. REGISTRACE'!B:F,4,0))))</f>
        <v>-</v>
      </c>
      <c r="G59" s="96" t="str">
        <f>IF(ISBLANK(Tabulka4121718[[#This Row],[start. č.]]),"-",IF(Tabulka4121718[[#This Row],[příjmení a jméno]]="start. č. nebylo registrováno!","-",IF(VLOOKUP(Tabulka4121718[[#This Row],[start. č.]],'3. REGISTRACE'!B:F,5,0)=0,"-",VLOOKUP(Tabulka4121718[[#This Row],[start. č.]],'3. REGISTRACE'!B:F,5,0))))</f>
        <v>-</v>
      </c>
      <c r="H59" s="90" t="str">
        <f>IF(OR(Tabulka4121718[[#This Row],[pořadí]]="DNF",Tabulka4121718[[#This Row],[pořadí]]=" "),"-",TIME(Tabulka4121718[[#This Row],[hod]],Tabulka4121718[[#This Row],[min]],Tabulka4121718[[#This Row],[sek]]))</f>
        <v>-</v>
      </c>
      <c r="I59" s="96" t="str">
        <f>IF(ISBLANK(Tabulka4121718[[#This Row],[start. č.]]),"-",IF(Tabulka4121718[[#This Row],[příjmení a jméno]]="start. č. nebylo registrováno!","-",IF(VLOOKUP(Tabulka4121718[[#This Row],[start. č.]],'3. REGISTRACE'!B:G,6,0)=0,"-",VLOOKUP(Tabulka4121718[[#This Row],[start. č.]],'3. REGISTRACE'!B:G,6,0))))</f>
        <v>-</v>
      </c>
      <c r="J59" s="70"/>
      <c r="K59" s="71"/>
      <c r="L59" s="72"/>
      <c r="M59" s="68" t="str">
        <f>IF(AND(ISBLANK(J59),ISBLANK(K59),ISBLANK(L59)),"-",IF(H59&gt;=MAX(H$40:H59),"ok","chyba!!!"))</f>
        <v>-</v>
      </c>
    </row>
    <row r="60" spans="2:13">
      <c r="B60" s="94" t="str">
        <f t="shared" si="1"/>
        <v xml:space="preserve"> </v>
      </c>
      <c r="C60" s="69"/>
      <c r="D60" s="95" t="str">
        <f>IF(ISBLANK(Tabulka4121718[[#This Row],[start. č.]]),"-",IF(ISERROR(VLOOKUP(Tabulka4121718[[#This Row],[start. č.]],'3. REGISTRACE'!B:F,2,0)),"start. č. nebylo registrováno!",VLOOKUP(Tabulka4121718[[#This Row],[start. č.]],'3. REGISTRACE'!B:F,2,0)))</f>
        <v>-</v>
      </c>
      <c r="E60" s="96" t="str">
        <f>IF(ISBLANK(Tabulka4121718[[#This Row],[start. č.]]),"-",IF(ISERROR(VLOOKUP(Tabulka4121718[[#This Row],[start. č.]],'3. REGISTRACE'!B:F,3,0)),"-",VLOOKUP(Tabulka4121718[[#This Row],[start. č.]],'3. REGISTRACE'!B:F,3,0)))</f>
        <v>-</v>
      </c>
      <c r="F60" s="97" t="str">
        <f>IF(ISBLANK(Tabulka4121718[[#This Row],[start. č.]]),"-",IF(Tabulka4121718[[#This Row],[příjmení a jméno]]="start. č. nebylo registrováno!","-",IF(VLOOKUP(Tabulka4121718[[#This Row],[start. č.]],'3. REGISTRACE'!B:F,4,0)=0,"-",VLOOKUP(Tabulka4121718[[#This Row],[start. č.]],'3. REGISTRACE'!B:F,4,0))))</f>
        <v>-</v>
      </c>
      <c r="G60" s="96" t="str">
        <f>IF(ISBLANK(Tabulka4121718[[#This Row],[start. č.]]),"-",IF(Tabulka4121718[[#This Row],[příjmení a jméno]]="start. č. nebylo registrováno!","-",IF(VLOOKUP(Tabulka4121718[[#This Row],[start. č.]],'3. REGISTRACE'!B:F,5,0)=0,"-",VLOOKUP(Tabulka4121718[[#This Row],[start. č.]],'3. REGISTRACE'!B:F,5,0))))</f>
        <v>-</v>
      </c>
      <c r="H60" s="90" t="str">
        <f>IF(OR(Tabulka4121718[[#This Row],[pořadí]]="DNF",Tabulka4121718[[#This Row],[pořadí]]=" "),"-",TIME(Tabulka4121718[[#This Row],[hod]],Tabulka4121718[[#This Row],[min]],Tabulka4121718[[#This Row],[sek]]))</f>
        <v>-</v>
      </c>
      <c r="I60" s="96" t="str">
        <f>IF(ISBLANK(Tabulka4121718[[#This Row],[start. č.]]),"-",IF(Tabulka4121718[[#This Row],[příjmení a jméno]]="start. č. nebylo registrováno!","-",IF(VLOOKUP(Tabulka4121718[[#This Row],[start. č.]],'3. REGISTRACE'!B:G,6,0)=0,"-",VLOOKUP(Tabulka4121718[[#This Row],[start. č.]],'3. REGISTRACE'!B:G,6,0))))</f>
        <v>-</v>
      </c>
      <c r="J60" s="70"/>
      <c r="K60" s="71"/>
      <c r="L60" s="72"/>
      <c r="M60" s="68" t="str">
        <f>IF(AND(ISBLANK(J60),ISBLANK(K60),ISBLANK(L60)),"-",IF(H60&gt;=MAX(H$40:H60),"ok","chyba!!!"))</f>
        <v>-</v>
      </c>
    </row>
    <row r="61" spans="2:13">
      <c r="B61" s="94" t="str">
        <f t="shared" si="1"/>
        <v xml:space="preserve"> </v>
      </c>
      <c r="C61" s="69"/>
      <c r="D61" s="95" t="str">
        <f>IF(ISBLANK(Tabulka4121718[[#This Row],[start. č.]]),"-",IF(ISERROR(VLOOKUP(Tabulka4121718[[#This Row],[start. č.]],'3. REGISTRACE'!B:F,2,0)),"start. č. nebylo registrováno!",VLOOKUP(Tabulka4121718[[#This Row],[start. č.]],'3. REGISTRACE'!B:F,2,0)))</f>
        <v>-</v>
      </c>
      <c r="E61" s="96" t="str">
        <f>IF(ISBLANK(Tabulka4121718[[#This Row],[start. č.]]),"-",IF(ISERROR(VLOOKUP(Tabulka4121718[[#This Row],[start. č.]],'3. REGISTRACE'!B:F,3,0)),"-",VLOOKUP(Tabulka4121718[[#This Row],[start. č.]],'3. REGISTRACE'!B:F,3,0)))</f>
        <v>-</v>
      </c>
      <c r="F61" s="97" t="str">
        <f>IF(ISBLANK(Tabulka4121718[[#This Row],[start. č.]]),"-",IF(Tabulka4121718[[#This Row],[příjmení a jméno]]="start. č. nebylo registrováno!","-",IF(VLOOKUP(Tabulka4121718[[#This Row],[start. č.]],'3. REGISTRACE'!B:F,4,0)=0,"-",VLOOKUP(Tabulka4121718[[#This Row],[start. č.]],'3. REGISTRACE'!B:F,4,0))))</f>
        <v>-</v>
      </c>
      <c r="G61" s="96" t="str">
        <f>IF(ISBLANK(Tabulka4121718[[#This Row],[start. č.]]),"-",IF(Tabulka4121718[[#This Row],[příjmení a jméno]]="start. č. nebylo registrováno!","-",IF(VLOOKUP(Tabulka4121718[[#This Row],[start. č.]],'3. REGISTRACE'!B:F,5,0)=0,"-",VLOOKUP(Tabulka4121718[[#This Row],[start. č.]],'3. REGISTRACE'!B:F,5,0))))</f>
        <v>-</v>
      </c>
      <c r="H61" s="90" t="str">
        <f>IF(OR(Tabulka4121718[[#This Row],[pořadí]]="DNF",Tabulka4121718[[#This Row],[pořadí]]=" "),"-",TIME(Tabulka4121718[[#This Row],[hod]],Tabulka4121718[[#This Row],[min]],Tabulka4121718[[#This Row],[sek]]))</f>
        <v>-</v>
      </c>
      <c r="I61" s="96" t="str">
        <f>IF(ISBLANK(Tabulka4121718[[#This Row],[start. č.]]),"-",IF(Tabulka4121718[[#This Row],[příjmení a jméno]]="start. č. nebylo registrováno!","-",IF(VLOOKUP(Tabulka4121718[[#This Row],[start. č.]],'3. REGISTRACE'!B:G,6,0)=0,"-",VLOOKUP(Tabulka4121718[[#This Row],[start. č.]],'3. REGISTRACE'!B:G,6,0))))</f>
        <v>-</v>
      </c>
      <c r="J61" s="70"/>
      <c r="K61" s="71"/>
      <c r="L61" s="72"/>
      <c r="M61" s="68" t="str">
        <f>IF(AND(ISBLANK(J61),ISBLANK(K61),ISBLANK(L61)),"-",IF(H61&gt;=MAX(H$40:H61),"ok","chyba!!!"))</f>
        <v>-</v>
      </c>
    </row>
    <row r="62" spans="2:13">
      <c r="B62" s="94" t="str">
        <f t="shared" si="1"/>
        <v xml:space="preserve"> </v>
      </c>
      <c r="C62" s="69"/>
      <c r="D62" s="95" t="str">
        <f>IF(ISBLANK(Tabulka4121718[[#This Row],[start. č.]]),"-",IF(ISERROR(VLOOKUP(Tabulka4121718[[#This Row],[start. č.]],'3. REGISTRACE'!B:F,2,0)),"start. č. nebylo registrováno!",VLOOKUP(Tabulka4121718[[#This Row],[start. č.]],'3. REGISTRACE'!B:F,2,0)))</f>
        <v>-</v>
      </c>
      <c r="E62" s="96" t="str">
        <f>IF(ISBLANK(Tabulka4121718[[#This Row],[start. č.]]),"-",IF(ISERROR(VLOOKUP(Tabulka4121718[[#This Row],[start. č.]],'3. REGISTRACE'!B:F,3,0)),"-",VLOOKUP(Tabulka4121718[[#This Row],[start. č.]],'3. REGISTRACE'!B:F,3,0)))</f>
        <v>-</v>
      </c>
      <c r="F62" s="97" t="str">
        <f>IF(ISBLANK(Tabulka4121718[[#This Row],[start. č.]]),"-",IF(Tabulka4121718[[#This Row],[příjmení a jméno]]="start. č. nebylo registrováno!","-",IF(VLOOKUP(Tabulka4121718[[#This Row],[start. č.]],'3. REGISTRACE'!B:F,4,0)=0,"-",VLOOKUP(Tabulka4121718[[#This Row],[start. č.]],'3. REGISTRACE'!B:F,4,0))))</f>
        <v>-</v>
      </c>
      <c r="G62" s="96" t="str">
        <f>IF(ISBLANK(Tabulka4121718[[#This Row],[start. č.]]),"-",IF(Tabulka4121718[[#This Row],[příjmení a jméno]]="start. č. nebylo registrováno!","-",IF(VLOOKUP(Tabulka4121718[[#This Row],[start. č.]],'3. REGISTRACE'!B:F,5,0)=0,"-",VLOOKUP(Tabulka4121718[[#This Row],[start. č.]],'3. REGISTRACE'!B:F,5,0))))</f>
        <v>-</v>
      </c>
      <c r="H62" s="90" t="str">
        <f>IF(OR(Tabulka4121718[[#This Row],[pořadí]]="DNF",Tabulka4121718[[#This Row],[pořadí]]=" "),"-",TIME(Tabulka4121718[[#This Row],[hod]],Tabulka4121718[[#This Row],[min]],Tabulka4121718[[#This Row],[sek]]))</f>
        <v>-</v>
      </c>
      <c r="I62" s="96" t="str">
        <f>IF(ISBLANK(Tabulka4121718[[#This Row],[start. č.]]),"-",IF(Tabulka4121718[[#This Row],[příjmení a jméno]]="start. č. nebylo registrováno!","-",IF(VLOOKUP(Tabulka4121718[[#This Row],[start. č.]],'3. REGISTRACE'!B:G,6,0)=0,"-",VLOOKUP(Tabulka4121718[[#This Row],[start. č.]],'3. REGISTRACE'!B:G,6,0))))</f>
        <v>-</v>
      </c>
      <c r="J62" s="70"/>
      <c r="K62" s="71"/>
      <c r="L62" s="72"/>
      <c r="M62" s="68" t="str">
        <f>IF(AND(ISBLANK(J62),ISBLANK(K62),ISBLANK(L62)),"-",IF(H62&gt;=MAX(H$40:H62),"ok","chyba!!!"))</f>
        <v>-</v>
      </c>
    </row>
    <row r="63" spans="2:13">
      <c r="B63" s="94" t="str">
        <f t="shared" si="1"/>
        <v xml:space="preserve"> </v>
      </c>
      <c r="C63" s="69"/>
      <c r="D63" s="95" t="str">
        <f>IF(ISBLANK(Tabulka4121718[[#This Row],[start. č.]]),"-",IF(ISERROR(VLOOKUP(Tabulka4121718[[#This Row],[start. č.]],'3. REGISTRACE'!B:F,2,0)),"start. č. nebylo registrováno!",VLOOKUP(Tabulka4121718[[#This Row],[start. č.]],'3. REGISTRACE'!B:F,2,0)))</f>
        <v>-</v>
      </c>
      <c r="E63" s="96" t="str">
        <f>IF(ISBLANK(Tabulka4121718[[#This Row],[start. č.]]),"-",IF(ISERROR(VLOOKUP(Tabulka4121718[[#This Row],[start. č.]],'3. REGISTRACE'!B:F,3,0)),"-",VLOOKUP(Tabulka4121718[[#This Row],[start. č.]],'3. REGISTRACE'!B:F,3,0)))</f>
        <v>-</v>
      </c>
      <c r="F63" s="97" t="str">
        <f>IF(ISBLANK(Tabulka4121718[[#This Row],[start. č.]]),"-",IF(Tabulka4121718[[#This Row],[příjmení a jméno]]="start. č. nebylo registrováno!","-",IF(VLOOKUP(Tabulka4121718[[#This Row],[start. č.]],'3. REGISTRACE'!B:F,4,0)=0,"-",VLOOKUP(Tabulka4121718[[#This Row],[start. č.]],'3. REGISTRACE'!B:F,4,0))))</f>
        <v>-</v>
      </c>
      <c r="G63" s="96" t="str">
        <f>IF(ISBLANK(Tabulka4121718[[#This Row],[start. č.]]),"-",IF(Tabulka4121718[[#This Row],[příjmení a jméno]]="start. č. nebylo registrováno!","-",IF(VLOOKUP(Tabulka4121718[[#This Row],[start. č.]],'3. REGISTRACE'!B:F,5,0)=0,"-",VLOOKUP(Tabulka4121718[[#This Row],[start. č.]],'3. REGISTRACE'!B:F,5,0))))</f>
        <v>-</v>
      </c>
      <c r="H63" s="90" t="str">
        <f>IF(OR(Tabulka4121718[[#This Row],[pořadí]]="DNF",Tabulka4121718[[#This Row],[pořadí]]=" "),"-",TIME(Tabulka4121718[[#This Row],[hod]],Tabulka4121718[[#This Row],[min]],Tabulka4121718[[#This Row],[sek]]))</f>
        <v>-</v>
      </c>
      <c r="I63" s="96" t="str">
        <f>IF(ISBLANK(Tabulka4121718[[#This Row],[start. č.]]),"-",IF(Tabulka4121718[[#This Row],[příjmení a jméno]]="start. č. nebylo registrováno!","-",IF(VLOOKUP(Tabulka4121718[[#This Row],[start. č.]],'3. REGISTRACE'!B:G,6,0)=0,"-",VLOOKUP(Tabulka4121718[[#This Row],[start. č.]],'3. REGISTRACE'!B:G,6,0))))</f>
        <v>-</v>
      </c>
      <c r="J63" s="70"/>
      <c r="K63" s="71"/>
      <c r="L63" s="72"/>
      <c r="M63" s="68" t="str">
        <f>IF(AND(ISBLANK(J63),ISBLANK(K63),ISBLANK(L63)),"-",IF(H63&gt;=MAX(H$40:H63),"ok","chyba!!!"))</f>
        <v>-</v>
      </c>
    </row>
    <row r="64" spans="2:13">
      <c r="B64" s="94" t="str">
        <f t="shared" si="1"/>
        <v xml:space="preserve"> </v>
      </c>
      <c r="C64" s="69"/>
      <c r="D64" s="95" t="str">
        <f>IF(ISBLANK(Tabulka4121718[[#This Row],[start. č.]]),"-",IF(ISERROR(VLOOKUP(Tabulka4121718[[#This Row],[start. č.]],'3. REGISTRACE'!B:F,2,0)),"start. č. nebylo registrováno!",VLOOKUP(Tabulka4121718[[#This Row],[start. č.]],'3. REGISTRACE'!B:F,2,0)))</f>
        <v>-</v>
      </c>
      <c r="E64" s="96" t="str">
        <f>IF(ISBLANK(Tabulka4121718[[#This Row],[start. č.]]),"-",IF(ISERROR(VLOOKUP(Tabulka4121718[[#This Row],[start. č.]],'3. REGISTRACE'!B:F,3,0)),"-",VLOOKUP(Tabulka4121718[[#This Row],[start. č.]],'3. REGISTRACE'!B:F,3,0)))</f>
        <v>-</v>
      </c>
      <c r="F64" s="97" t="str">
        <f>IF(ISBLANK(Tabulka4121718[[#This Row],[start. č.]]),"-",IF(Tabulka4121718[[#This Row],[příjmení a jméno]]="start. č. nebylo registrováno!","-",IF(VLOOKUP(Tabulka4121718[[#This Row],[start. č.]],'3. REGISTRACE'!B:F,4,0)=0,"-",VLOOKUP(Tabulka4121718[[#This Row],[start. č.]],'3. REGISTRACE'!B:F,4,0))))</f>
        <v>-</v>
      </c>
      <c r="G64" s="96" t="str">
        <f>IF(ISBLANK(Tabulka4121718[[#This Row],[start. č.]]),"-",IF(Tabulka4121718[[#This Row],[příjmení a jméno]]="start. č. nebylo registrováno!","-",IF(VLOOKUP(Tabulka4121718[[#This Row],[start. č.]],'3. REGISTRACE'!B:F,5,0)=0,"-",VLOOKUP(Tabulka4121718[[#This Row],[start. č.]],'3. REGISTRACE'!B:F,5,0))))</f>
        <v>-</v>
      </c>
      <c r="H64" s="90" t="str">
        <f>IF(OR(Tabulka4121718[[#This Row],[pořadí]]="DNF",Tabulka4121718[[#This Row],[pořadí]]=" "),"-",TIME(Tabulka4121718[[#This Row],[hod]],Tabulka4121718[[#This Row],[min]],Tabulka4121718[[#This Row],[sek]]))</f>
        <v>-</v>
      </c>
      <c r="I64" s="96" t="str">
        <f>IF(ISBLANK(Tabulka4121718[[#This Row],[start. č.]]),"-",IF(Tabulka4121718[[#This Row],[příjmení a jméno]]="start. č. nebylo registrováno!","-",IF(VLOOKUP(Tabulka4121718[[#This Row],[start. č.]],'3. REGISTRACE'!B:G,6,0)=0,"-",VLOOKUP(Tabulka4121718[[#This Row],[start. č.]],'3. REGISTRACE'!B:G,6,0))))</f>
        <v>-</v>
      </c>
      <c r="J64" s="70"/>
      <c r="K64" s="71"/>
      <c r="L64" s="72"/>
      <c r="M64" s="68" t="str">
        <f>IF(AND(ISBLANK(J64),ISBLANK(K64),ISBLANK(L64)),"-",IF(H64&gt;=MAX(H$40:H64),"ok","chyba!!!"))</f>
        <v>-</v>
      </c>
    </row>
  </sheetData>
  <sheetProtection autoFilter="0"/>
  <mergeCells count="1">
    <mergeCell ref="H3:I3"/>
  </mergeCells>
  <conditionalFormatting sqref="C9:C33 J9:L33">
    <cfRule type="notContainsBlanks" dxfId="75" priority="9">
      <formula>LEN(TRIM(C9))&gt;0</formula>
    </cfRule>
    <cfRule type="containsBlanks" dxfId="74" priority="10">
      <formula>LEN(TRIM(C9))=0</formula>
    </cfRule>
  </conditionalFormatting>
  <conditionalFormatting sqref="D9:D33">
    <cfRule type="containsText" dxfId="73" priority="8" operator="containsText" text="start. č. nebylo registrováno">
      <formula>NOT(ISERROR(SEARCH("start. č. nebylo registrováno",D9)))</formula>
    </cfRule>
  </conditionalFormatting>
  <conditionalFormatting sqref="M9:M33">
    <cfRule type="containsText" dxfId="72" priority="6" operator="containsText" text="chyba">
      <formula>NOT(ISERROR(SEARCH("chyba",M9)))</formula>
    </cfRule>
    <cfRule type="containsText" dxfId="71" priority="7" operator="containsText" text="ok">
      <formula>NOT(ISERROR(SEARCH("ok",M9)))</formula>
    </cfRule>
  </conditionalFormatting>
  <conditionalFormatting sqref="C40:C64 J40:L64">
    <cfRule type="notContainsBlanks" dxfId="70" priority="4">
      <formula>LEN(TRIM(C40))&gt;0</formula>
    </cfRule>
    <cfRule type="containsBlanks" dxfId="69" priority="5">
      <formula>LEN(TRIM(C40))=0</formula>
    </cfRule>
  </conditionalFormatting>
  <conditionalFormatting sqref="D40:D64">
    <cfRule type="containsText" dxfId="68" priority="3" operator="containsText" text="start. č. nebylo registrováno">
      <formula>NOT(ISERROR(SEARCH("start. č. nebylo registrováno",D40)))</formula>
    </cfRule>
  </conditionalFormatting>
  <conditionalFormatting sqref="M40:M64">
    <cfRule type="containsText" dxfId="67" priority="1" operator="containsText" text="chyba">
      <formula>NOT(ISERROR(SEARCH("chyba",M40)))</formula>
    </cfRule>
    <cfRule type="containsText" dxfId="66" priority="2" operator="containsText" text="ok">
      <formula>NOT(ISERROR(SEARCH("ok",M40)))</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11.xml><?xml version="1.0" encoding="utf-8"?>
<worksheet xmlns="http://schemas.openxmlformats.org/spreadsheetml/2006/main" xmlns:r="http://schemas.openxmlformats.org/officeDocument/2006/relationships">
  <sheetPr>
    <tabColor theme="5" tint="0.79998168889431442"/>
  </sheetPr>
  <dimension ref="B2:M64"/>
  <sheetViews>
    <sheetView showGridLines="0" workbookViewId="0">
      <selection activeCell="B9" sqref="B9"/>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140625" style="2" bestFit="1" customWidth="1"/>
    <col min="9" max="9" width="20.7109375" style="2" customWidth="1"/>
    <col min="10" max="10" width="4" style="1" bestFit="1" customWidth="1"/>
    <col min="11" max="11" width="5.85546875" style="2" customWidth="1"/>
    <col min="12" max="12" width="3.5703125" style="1" bestFit="1" customWidth="1"/>
    <col min="13" max="13" width="8" style="2" bestFit="1" customWidth="1"/>
    <col min="14" max="16384" width="9.140625" style="1"/>
  </cols>
  <sheetData>
    <row r="2" spans="2:13" ht="15.75">
      <c r="B2" s="3" t="s">
        <v>183</v>
      </c>
      <c r="D2" s="2"/>
      <c r="E2" s="63" t="s">
        <v>191</v>
      </c>
      <c r="F2" s="2"/>
      <c r="H2" s="1"/>
      <c r="I2" s="7" t="str">
        <f>IF(ISBLANK('1. Index'!C10),"-",'1. Index'!C10)</f>
        <v>Reuter Run Boršov nad Vltavou - děti</v>
      </c>
    </row>
    <row r="3" spans="2:13" ht="15" customHeight="1">
      <c r="B3" s="2"/>
      <c r="D3" s="2"/>
      <c r="F3" s="2"/>
      <c r="H3" s="114">
        <f>IF(ISBLANK('1. Index'!C13),"-",'1. Index'!C13)</f>
        <v>43687</v>
      </c>
      <c r="I3" s="114"/>
    </row>
    <row r="4" spans="2:13">
      <c r="B4" s="22" t="s">
        <v>33</v>
      </c>
    </row>
    <row r="5" spans="2:13">
      <c r="B5" s="1" t="s">
        <v>70</v>
      </c>
    </row>
    <row r="6" spans="2:13">
      <c r="B6" s="1" t="s">
        <v>71</v>
      </c>
    </row>
    <row r="8" spans="2:13">
      <c r="B8" s="1" t="s">
        <v>13</v>
      </c>
      <c r="C8" s="2" t="s">
        <v>0</v>
      </c>
      <c r="D8" s="1" t="s">
        <v>14</v>
      </c>
      <c r="E8" s="2" t="s">
        <v>3</v>
      </c>
      <c r="F8" s="1" t="s">
        <v>1</v>
      </c>
      <c r="G8" s="2" t="s">
        <v>2</v>
      </c>
      <c r="H8" s="40" t="s">
        <v>18</v>
      </c>
      <c r="I8" s="2" t="s">
        <v>5</v>
      </c>
      <c r="J8" s="2" t="s">
        <v>15</v>
      </c>
      <c r="K8" s="2" t="s">
        <v>16</v>
      </c>
      <c r="L8" s="2" t="s">
        <v>17</v>
      </c>
      <c r="M8" s="48" t="s">
        <v>84</v>
      </c>
    </row>
    <row r="9" spans="2:13">
      <c r="B9" s="78">
        <f t="shared" ref="B9:B33" si="0">IF(B8="pořadí",1,IF(AND(J9=99,K9=99,L9=99),"DNF",IF(D9="-"," ",B8+1)))</f>
        <v>1</v>
      </c>
      <c r="C9" s="41"/>
      <c r="D9" s="76" t="str">
        <f>IF(ISBLANK(Tabulka4121719[[#This Row],[start. č.]]),"-",IF(ISERROR(VLOOKUP(Tabulka4121719[[#This Row],[start. č.]],'3. REGISTRACE'!B:F,2,0)),"start. č. nebylo registrováno!",VLOOKUP(Tabulka4121719[[#This Row],[start. č.]],'3. REGISTRACE'!B:F,2,0)))</f>
        <v>-</v>
      </c>
      <c r="E9" s="77" t="str">
        <f>IF(ISBLANK(Tabulka4121719[[#This Row],[start. č.]]),"-",IF(ISERROR(VLOOKUP(Tabulka4121719[[#This Row],[start. č.]],'3. REGISTRACE'!B:F,3,0)),"-",VLOOKUP(Tabulka4121719[[#This Row],[start. č.]],'3. REGISTRACE'!B:F,3,0)))</f>
        <v>-</v>
      </c>
      <c r="F9" s="79" t="str">
        <f>IF(ISBLANK(Tabulka4121719[[#This Row],[start. č.]]),"-",IF(Tabulka4121719[[#This Row],[příjmení a jméno]]="start. č. nebylo registrováno!","-",IF(VLOOKUP(Tabulka4121719[[#This Row],[start. č.]],'3. REGISTRACE'!B:F,4,0)=0,"-",VLOOKUP(Tabulka4121719[[#This Row],[start. č.]],'3. REGISTRACE'!B:F,4,0))))</f>
        <v>-</v>
      </c>
      <c r="G9" s="77" t="str">
        <f>IF(ISBLANK(Tabulka4121719[[#This Row],[start. č.]]),"-",IF(Tabulka4121719[[#This Row],[příjmení a jméno]]="start. č. nebylo registrováno!","-",IF(VLOOKUP(Tabulka4121719[[#This Row],[start. č.]],'3. REGISTRACE'!B:F,5,0)=0,"-",VLOOKUP(Tabulka4121719[[#This Row],[start. č.]],'3. REGISTRACE'!B:F,5,0))))</f>
        <v>-</v>
      </c>
      <c r="H9" s="80">
        <f>IF(OR(Tabulka4121719[[#This Row],[pořadí]]="DNF",Tabulka4121719[[#This Row],[pořadí]]=" "),"-",TIME(Tabulka4121719[[#This Row],[hod]],Tabulka4121719[[#This Row],[min]],Tabulka4121719[[#This Row],[sek]]))</f>
        <v>0</v>
      </c>
      <c r="I9" s="77" t="str">
        <f>IF(ISBLANK(Tabulka4121719[[#This Row],[start. č.]]),"-",IF(Tabulka4121719[[#This Row],[příjmení a jméno]]="start. č. nebylo registrováno!","-",IF(VLOOKUP(Tabulka4121719[[#This Row],[start. č.]],'3. REGISTRACE'!B:G,6,0)=0,"-",VLOOKUP(Tabulka4121719[[#This Row],[start. č.]],'3. REGISTRACE'!B:G,6,0))))</f>
        <v>-</v>
      </c>
      <c r="J9" s="102"/>
      <c r="K9" s="103"/>
      <c r="L9" s="104"/>
      <c r="M9" s="68" t="str">
        <f>IF(AND(ISBLANK(J9),ISBLANK(K9),ISBLANK(L9)),"-",IF(H9&gt;=MAX(H$9:H11),"ok","chyba!!!"))</f>
        <v>-</v>
      </c>
    </row>
    <row r="10" spans="2:13">
      <c r="B10" s="94" t="str">
        <f t="shared" si="0"/>
        <v xml:space="preserve"> </v>
      </c>
      <c r="C10" s="69"/>
      <c r="D10" s="95" t="str">
        <f>IF(ISBLANK(Tabulka4121719[[#This Row],[start. č.]]),"-",IF(ISERROR(VLOOKUP(Tabulka4121719[[#This Row],[start. č.]],'3. REGISTRACE'!B:F,2,0)),"start. č. nebylo registrováno!",VLOOKUP(Tabulka4121719[[#This Row],[start. č.]],'3. REGISTRACE'!B:F,2,0)))</f>
        <v>-</v>
      </c>
      <c r="E10" s="96" t="str">
        <f>IF(ISBLANK(Tabulka4121719[[#This Row],[start. č.]]),"-",IF(ISERROR(VLOOKUP(Tabulka4121719[[#This Row],[start. č.]],'3. REGISTRACE'!B:F,3,0)),"-",VLOOKUP(Tabulka4121719[[#This Row],[start. č.]],'3. REGISTRACE'!B:F,3,0)))</f>
        <v>-</v>
      </c>
      <c r="F10" s="97" t="str">
        <f>IF(ISBLANK(Tabulka4121719[[#This Row],[start. č.]]),"-",IF(Tabulka4121719[[#This Row],[příjmení a jméno]]="start. č. nebylo registrováno!","-",IF(VLOOKUP(Tabulka4121719[[#This Row],[start. č.]],'3. REGISTRACE'!B:F,4,0)=0,"-",VLOOKUP(Tabulka4121719[[#This Row],[start. č.]],'3. REGISTRACE'!B:F,4,0))))</f>
        <v>-</v>
      </c>
      <c r="G10" s="96" t="str">
        <f>IF(ISBLANK(Tabulka4121719[[#This Row],[start. č.]]),"-",IF(Tabulka4121719[[#This Row],[příjmení a jméno]]="start. č. nebylo registrováno!","-",IF(VLOOKUP(Tabulka4121719[[#This Row],[start. č.]],'3. REGISTRACE'!B:F,5,0)=0,"-",VLOOKUP(Tabulka4121719[[#This Row],[start. č.]],'3. REGISTRACE'!B:F,5,0))))</f>
        <v>-</v>
      </c>
      <c r="H10" s="90" t="str">
        <f>IF(OR(Tabulka4121719[[#This Row],[pořadí]]="DNF",Tabulka4121719[[#This Row],[pořadí]]=" "),"-",TIME(Tabulka4121719[[#This Row],[hod]],Tabulka4121719[[#This Row],[min]],Tabulka4121719[[#This Row],[sek]]))</f>
        <v>-</v>
      </c>
      <c r="I10" s="96" t="str">
        <f>IF(ISBLANK(Tabulka4121719[[#This Row],[start. č.]]),"-",IF(Tabulka4121719[[#This Row],[příjmení a jméno]]="start. č. nebylo registrováno!","-",IF(VLOOKUP(Tabulka4121719[[#This Row],[start. č.]],'3. REGISTRACE'!B:G,6,0)=0,"-",VLOOKUP(Tabulka4121719[[#This Row],[start. č.]],'3. REGISTRACE'!B:G,6,0))))</f>
        <v>-</v>
      </c>
      <c r="J10" s="105"/>
      <c r="K10" s="106"/>
      <c r="L10" s="107"/>
      <c r="M10" s="68" t="str">
        <f>IF(AND(ISBLANK(J10),ISBLANK(K10),ISBLANK(L10)),"-",IF(H10&gt;=MAX(H$9:H12),"ok","chyba!!!"))</f>
        <v>-</v>
      </c>
    </row>
    <row r="11" spans="2:13">
      <c r="B11" s="94" t="str">
        <f t="shared" si="0"/>
        <v xml:space="preserve"> </v>
      </c>
      <c r="C11" s="69"/>
      <c r="D11" s="95" t="str">
        <f>IF(ISBLANK(Tabulka4121719[[#This Row],[start. č.]]),"-",IF(ISERROR(VLOOKUP(Tabulka4121719[[#This Row],[start. č.]],'3. REGISTRACE'!B:F,2,0)),"start. č. nebylo registrováno!",VLOOKUP(Tabulka4121719[[#This Row],[start. č.]],'3. REGISTRACE'!B:F,2,0)))</f>
        <v>-</v>
      </c>
      <c r="E11" s="96" t="str">
        <f>IF(ISBLANK(Tabulka4121719[[#This Row],[start. č.]]),"-",IF(ISERROR(VLOOKUP(Tabulka4121719[[#This Row],[start. č.]],'3. REGISTRACE'!B:F,3,0)),"-",VLOOKUP(Tabulka4121719[[#This Row],[start. č.]],'3. REGISTRACE'!B:F,3,0)))</f>
        <v>-</v>
      </c>
      <c r="F11" s="97" t="str">
        <f>IF(ISBLANK(Tabulka4121719[[#This Row],[start. č.]]),"-",IF(Tabulka4121719[[#This Row],[příjmení a jméno]]="start. č. nebylo registrováno!","-",IF(VLOOKUP(Tabulka4121719[[#This Row],[start. č.]],'3. REGISTRACE'!B:F,4,0)=0,"-",VLOOKUP(Tabulka4121719[[#This Row],[start. č.]],'3. REGISTRACE'!B:F,4,0))))</f>
        <v>-</v>
      </c>
      <c r="G11" s="96" t="str">
        <f>IF(ISBLANK(Tabulka4121719[[#This Row],[start. č.]]),"-",IF(Tabulka4121719[[#This Row],[příjmení a jméno]]="start. č. nebylo registrováno!","-",IF(VLOOKUP(Tabulka4121719[[#This Row],[start. č.]],'3. REGISTRACE'!B:F,5,0)=0,"-",VLOOKUP(Tabulka4121719[[#This Row],[start. č.]],'3. REGISTRACE'!B:F,5,0))))</f>
        <v>-</v>
      </c>
      <c r="H11" s="90" t="str">
        <f>IF(OR(Tabulka4121719[[#This Row],[pořadí]]="DNF",Tabulka4121719[[#This Row],[pořadí]]=" "),"-",TIME(Tabulka4121719[[#This Row],[hod]],Tabulka4121719[[#This Row],[min]],Tabulka4121719[[#This Row],[sek]]))</f>
        <v>-</v>
      </c>
      <c r="I11" s="96" t="str">
        <f>IF(ISBLANK(Tabulka4121719[[#This Row],[start. č.]]),"-",IF(Tabulka4121719[[#This Row],[příjmení a jméno]]="start. č. nebylo registrováno!","-",IF(VLOOKUP(Tabulka4121719[[#This Row],[start. č.]],'3. REGISTRACE'!B:G,6,0)=0,"-",VLOOKUP(Tabulka4121719[[#This Row],[start. č.]],'3. REGISTRACE'!B:G,6,0))))</f>
        <v>-</v>
      </c>
      <c r="J11" s="105"/>
      <c r="K11" s="106"/>
      <c r="L11" s="107"/>
      <c r="M11" s="68" t="str">
        <f>IF(AND(ISBLANK(J11),ISBLANK(K11),ISBLANK(L11)),"-",IF(H11&gt;=MAX(H$9:H13),"ok","chyba!!!"))</f>
        <v>-</v>
      </c>
    </row>
    <row r="12" spans="2:13">
      <c r="B12" s="94" t="str">
        <f t="shared" si="0"/>
        <v xml:space="preserve"> </v>
      </c>
      <c r="C12" s="69"/>
      <c r="D12" s="95" t="str">
        <f>IF(ISBLANK(Tabulka4121719[[#This Row],[start. č.]]),"-",IF(ISERROR(VLOOKUP(Tabulka4121719[[#This Row],[start. č.]],'3. REGISTRACE'!B:F,2,0)),"start. č. nebylo registrováno!",VLOOKUP(Tabulka4121719[[#This Row],[start. č.]],'3. REGISTRACE'!B:F,2,0)))</f>
        <v>-</v>
      </c>
      <c r="E12" s="96" t="str">
        <f>IF(ISBLANK(Tabulka4121719[[#This Row],[start. č.]]),"-",IF(ISERROR(VLOOKUP(Tabulka4121719[[#This Row],[start. č.]],'3. REGISTRACE'!B:F,3,0)),"-",VLOOKUP(Tabulka4121719[[#This Row],[start. č.]],'3. REGISTRACE'!B:F,3,0)))</f>
        <v>-</v>
      </c>
      <c r="F12" s="97" t="str">
        <f>IF(ISBLANK(Tabulka4121719[[#This Row],[start. č.]]),"-",IF(Tabulka4121719[[#This Row],[příjmení a jméno]]="start. č. nebylo registrováno!","-",IF(VLOOKUP(Tabulka4121719[[#This Row],[start. č.]],'3. REGISTRACE'!B:F,4,0)=0,"-",VLOOKUP(Tabulka4121719[[#This Row],[start. č.]],'3. REGISTRACE'!B:F,4,0))))</f>
        <v>-</v>
      </c>
      <c r="G12" s="96" t="str">
        <f>IF(ISBLANK(Tabulka4121719[[#This Row],[start. č.]]),"-",IF(Tabulka4121719[[#This Row],[příjmení a jméno]]="start. č. nebylo registrováno!","-",IF(VLOOKUP(Tabulka4121719[[#This Row],[start. č.]],'3. REGISTRACE'!B:F,5,0)=0,"-",VLOOKUP(Tabulka4121719[[#This Row],[start. č.]],'3. REGISTRACE'!B:F,5,0))))</f>
        <v>-</v>
      </c>
      <c r="H12" s="90" t="str">
        <f>IF(OR(Tabulka4121719[[#This Row],[pořadí]]="DNF",Tabulka4121719[[#This Row],[pořadí]]=" "),"-",TIME(Tabulka4121719[[#This Row],[hod]],Tabulka4121719[[#This Row],[min]],Tabulka4121719[[#This Row],[sek]]))</f>
        <v>-</v>
      </c>
      <c r="I12" s="96" t="str">
        <f>IF(ISBLANK(Tabulka4121719[[#This Row],[start. č.]]),"-",IF(Tabulka4121719[[#This Row],[příjmení a jméno]]="start. č. nebylo registrováno!","-",IF(VLOOKUP(Tabulka4121719[[#This Row],[start. č.]],'3. REGISTRACE'!B:G,6,0)=0,"-",VLOOKUP(Tabulka4121719[[#This Row],[start. č.]],'3. REGISTRACE'!B:G,6,0))))</f>
        <v>-</v>
      </c>
      <c r="J12" s="108"/>
      <c r="K12" s="109"/>
      <c r="L12" s="110"/>
      <c r="M12" s="68" t="str">
        <f>IF(AND(ISBLANK(J12),ISBLANK(K12),ISBLANK(L12)),"-",IF(H12&gt;=MAX(H$9:H14),"ok","chyba!!!"))</f>
        <v>-</v>
      </c>
    </row>
    <row r="13" spans="2:13">
      <c r="B13" s="94" t="str">
        <f t="shared" si="0"/>
        <v xml:space="preserve"> </v>
      </c>
      <c r="C13" s="69"/>
      <c r="D13" s="95" t="str">
        <f>IF(ISBLANK(Tabulka4121719[[#This Row],[start. č.]]),"-",IF(ISERROR(VLOOKUP(Tabulka4121719[[#This Row],[start. č.]],'3. REGISTRACE'!B:F,2,0)),"start. č. nebylo registrováno!",VLOOKUP(Tabulka4121719[[#This Row],[start. č.]],'3. REGISTRACE'!B:F,2,0)))</f>
        <v>-</v>
      </c>
      <c r="E13" s="96" t="str">
        <f>IF(ISBLANK(Tabulka4121719[[#This Row],[start. č.]]),"-",IF(ISERROR(VLOOKUP(Tabulka4121719[[#This Row],[start. č.]],'3. REGISTRACE'!B:F,3,0)),"-",VLOOKUP(Tabulka4121719[[#This Row],[start. č.]],'3. REGISTRACE'!B:F,3,0)))</f>
        <v>-</v>
      </c>
      <c r="F13" s="97" t="str">
        <f>IF(ISBLANK(Tabulka4121719[[#This Row],[start. č.]]),"-",IF(Tabulka4121719[[#This Row],[příjmení a jméno]]="start. č. nebylo registrováno!","-",IF(VLOOKUP(Tabulka4121719[[#This Row],[start. č.]],'3. REGISTRACE'!B:F,4,0)=0,"-",VLOOKUP(Tabulka4121719[[#This Row],[start. č.]],'3. REGISTRACE'!B:F,4,0))))</f>
        <v>-</v>
      </c>
      <c r="G13" s="96" t="str">
        <f>IF(ISBLANK(Tabulka4121719[[#This Row],[start. č.]]),"-",IF(Tabulka4121719[[#This Row],[příjmení a jméno]]="start. č. nebylo registrováno!","-",IF(VLOOKUP(Tabulka4121719[[#This Row],[start. č.]],'3. REGISTRACE'!B:F,5,0)=0,"-",VLOOKUP(Tabulka4121719[[#This Row],[start. č.]],'3. REGISTRACE'!B:F,5,0))))</f>
        <v>-</v>
      </c>
      <c r="H13" s="90" t="str">
        <f>IF(OR(Tabulka4121719[[#This Row],[pořadí]]="DNF",Tabulka4121719[[#This Row],[pořadí]]=" "),"-",TIME(Tabulka4121719[[#This Row],[hod]],Tabulka4121719[[#This Row],[min]],Tabulka4121719[[#This Row],[sek]]))</f>
        <v>-</v>
      </c>
      <c r="I13" s="96" t="str">
        <f>IF(ISBLANK(Tabulka4121719[[#This Row],[start. č.]]),"-",IF(Tabulka4121719[[#This Row],[příjmení a jméno]]="start. č. nebylo registrováno!","-",IF(VLOOKUP(Tabulka4121719[[#This Row],[start. č.]],'3. REGISTRACE'!B:G,6,0)=0,"-",VLOOKUP(Tabulka4121719[[#This Row],[start. č.]],'3. REGISTRACE'!B:G,6,0))))</f>
        <v>-</v>
      </c>
      <c r="J13" s="108"/>
      <c r="K13" s="109"/>
      <c r="L13" s="110"/>
      <c r="M13" s="68" t="str">
        <f>IF(AND(ISBLANK(J13),ISBLANK(K13),ISBLANK(L13)),"-",IF(H13&gt;=MAX(H$9:H15),"ok","chyba!!!"))</f>
        <v>-</v>
      </c>
    </row>
    <row r="14" spans="2:13">
      <c r="B14" s="94" t="str">
        <f t="shared" si="0"/>
        <v xml:space="preserve"> </v>
      </c>
      <c r="C14" s="69"/>
      <c r="D14" s="95" t="str">
        <f>IF(ISBLANK(Tabulka4121719[[#This Row],[start. č.]]),"-",IF(ISERROR(VLOOKUP(Tabulka4121719[[#This Row],[start. č.]],'3. REGISTRACE'!B:F,2,0)),"start. č. nebylo registrováno!",VLOOKUP(Tabulka4121719[[#This Row],[start. č.]],'3. REGISTRACE'!B:F,2,0)))</f>
        <v>-</v>
      </c>
      <c r="E14" s="96" t="str">
        <f>IF(ISBLANK(Tabulka4121719[[#This Row],[start. č.]]),"-",IF(ISERROR(VLOOKUP(Tabulka4121719[[#This Row],[start. č.]],'3. REGISTRACE'!B:F,3,0)),"-",VLOOKUP(Tabulka4121719[[#This Row],[start. č.]],'3. REGISTRACE'!B:F,3,0)))</f>
        <v>-</v>
      </c>
      <c r="F14" s="97" t="str">
        <f>IF(ISBLANK(Tabulka4121719[[#This Row],[start. č.]]),"-",IF(Tabulka4121719[[#This Row],[příjmení a jméno]]="start. č. nebylo registrováno!","-",IF(VLOOKUP(Tabulka4121719[[#This Row],[start. č.]],'3. REGISTRACE'!B:F,4,0)=0,"-",VLOOKUP(Tabulka4121719[[#This Row],[start. č.]],'3. REGISTRACE'!B:F,4,0))))</f>
        <v>-</v>
      </c>
      <c r="G14" s="96" t="str">
        <f>IF(ISBLANK(Tabulka4121719[[#This Row],[start. č.]]),"-",IF(Tabulka4121719[[#This Row],[příjmení a jméno]]="start. č. nebylo registrováno!","-",IF(VLOOKUP(Tabulka4121719[[#This Row],[start. č.]],'3. REGISTRACE'!B:F,5,0)=0,"-",VLOOKUP(Tabulka4121719[[#This Row],[start. č.]],'3. REGISTRACE'!B:F,5,0))))</f>
        <v>-</v>
      </c>
      <c r="H14" s="90" t="str">
        <f>IF(OR(Tabulka4121719[[#This Row],[pořadí]]="DNF",Tabulka4121719[[#This Row],[pořadí]]=" "),"-",TIME(Tabulka4121719[[#This Row],[hod]],Tabulka4121719[[#This Row],[min]],Tabulka4121719[[#This Row],[sek]]))</f>
        <v>-</v>
      </c>
      <c r="I14" s="96" t="str">
        <f>IF(ISBLANK(Tabulka4121719[[#This Row],[start. č.]]),"-",IF(Tabulka4121719[[#This Row],[příjmení a jméno]]="start. č. nebylo registrováno!","-",IF(VLOOKUP(Tabulka4121719[[#This Row],[start. č.]],'3. REGISTRACE'!B:G,6,0)=0,"-",VLOOKUP(Tabulka4121719[[#This Row],[start. č.]],'3. REGISTRACE'!B:G,6,0))))</f>
        <v>-</v>
      </c>
      <c r="J14" s="108"/>
      <c r="K14" s="109"/>
      <c r="L14" s="110"/>
      <c r="M14" s="68" t="str">
        <f>IF(AND(ISBLANK(J14),ISBLANK(K14),ISBLANK(L14)),"-",IF(H14&gt;=MAX(H$9:H16),"ok","chyba!!!"))</f>
        <v>-</v>
      </c>
    </row>
    <row r="15" spans="2:13">
      <c r="B15" s="94" t="str">
        <f t="shared" si="0"/>
        <v xml:space="preserve"> </v>
      </c>
      <c r="C15" s="69"/>
      <c r="D15" s="95" t="str">
        <f>IF(ISBLANK(Tabulka4121719[[#This Row],[start. č.]]),"-",IF(ISERROR(VLOOKUP(Tabulka4121719[[#This Row],[start. č.]],'3. REGISTRACE'!B:F,2,0)),"start. č. nebylo registrováno!",VLOOKUP(Tabulka4121719[[#This Row],[start. č.]],'3. REGISTRACE'!B:F,2,0)))</f>
        <v>-</v>
      </c>
      <c r="E15" s="96" t="str">
        <f>IF(ISBLANK(Tabulka4121719[[#This Row],[start. č.]]),"-",IF(ISERROR(VLOOKUP(Tabulka4121719[[#This Row],[start. č.]],'3. REGISTRACE'!B:F,3,0)),"-",VLOOKUP(Tabulka4121719[[#This Row],[start. č.]],'3. REGISTRACE'!B:F,3,0)))</f>
        <v>-</v>
      </c>
      <c r="F15" s="97" t="str">
        <f>IF(ISBLANK(Tabulka4121719[[#This Row],[start. č.]]),"-",IF(Tabulka4121719[[#This Row],[příjmení a jméno]]="start. č. nebylo registrováno!","-",IF(VLOOKUP(Tabulka4121719[[#This Row],[start. č.]],'3. REGISTRACE'!B:F,4,0)=0,"-",VLOOKUP(Tabulka4121719[[#This Row],[start. č.]],'3. REGISTRACE'!B:F,4,0))))</f>
        <v>-</v>
      </c>
      <c r="G15" s="96" t="str">
        <f>IF(ISBLANK(Tabulka4121719[[#This Row],[start. č.]]),"-",IF(Tabulka4121719[[#This Row],[příjmení a jméno]]="start. č. nebylo registrováno!","-",IF(VLOOKUP(Tabulka4121719[[#This Row],[start. č.]],'3. REGISTRACE'!B:F,5,0)=0,"-",VLOOKUP(Tabulka4121719[[#This Row],[start. č.]],'3. REGISTRACE'!B:F,5,0))))</f>
        <v>-</v>
      </c>
      <c r="H15" s="90" t="str">
        <f>IF(OR(Tabulka4121719[[#This Row],[pořadí]]="DNF",Tabulka4121719[[#This Row],[pořadí]]=" "),"-",TIME(Tabulka4121719[[#This Row],[hod]],Tabulka4121719[[#This Row],[min]],Tabulka4121719[[#This Row],[sek]]))</f>
        <v>-</v>
      </c>
      <c r="I15" s="96" t="str">
        <f>IF(ISBLANK(Tabulka4121719[[#This Row],[start. č.]]),"-",IF(Tabulka4121719[[#This Row],[příjmení a jméno]]="start. č. nebylo registrováno!","-",IF(VLOOKUP(Tabulka4121719[[#This Row],[start. č.]],'3. REGISTRACE'!B:G,6,0)=0,"-",VLOOKUP(Tabulka4121719[[#This Row],[start. č.]],'3. REGISTRACE'!B:G,6,0))))</f>
        <v>-</v>
      </c>
      <c r="J15" s="108"/>
      <c r="K15" s="109"/>
      <c r="L15" s="110"/>
      <c r="M15" s="68" t="str">
        <f>IF(AND(ISBLANK(J15),ISBLANK(K15),ISBLANK(L15)),"-",IF(H15&gt;=MAX(H$9:H17),"ok","chyba!!!"))</f>
        <v>-</v>
      </c>
    </row>
    <row r="16" spans="2:13">
      <c r="B16" s="94" t="str">
        <f t="shared" si="0"/>
        <v xml:space="preserve"> </v>
      </c>
      <c r="C16" s="69"/>
      <c r="D16" s="95" t="str">
        <f>IF(ISBLANK(Tabulka4121719[[#This Row],[start. č.]]),"-",IF(ISERROR(VLOOKUP(Tabulka4121719[[#This Row],[start. č.]],'3. REGISTRACE'!B:F,2,0)),"start. č. nebylo registrováno!",VLOOKUP(Tabulka4121719[[#This Row],[start. č.]],'3. REGISTRACE'!B:F,2,0)))</f>
        <v>-</v>
      </c>
      <c r="E16" s="96" t="str">
        <f>IF(ISBLANK(Tabulka4121719[[#This Row],[start. č.]]),"-",IF(ISERROR(VLOOKUP(Tabulka4121719[[#This Row],[start. č.]],'3. REGISTRACE'!B:F,3,0)),"-",VLOOKUP(Tabulka4121719[[#This Row],[start. č.]],'3. REGISTRACE'!B:F,3,0)))</f>
        <v>-</v>
      </c>
      <c r="F16" s="97" t="str">
        <f>IF(ISBLANK(Tabulka4121719[[#This Row],[start. č.]]),"-",IF(Tabulka4121719[[#This Row],[příjmení a jméno]]="start. č. nebylo registrováno!","-",IF(VLOOKUP(Tabulka4121719[[#This Row],[start. č.]],'3. REGISTRACE'!B:F,4,0)=0,"-",VLOOKUP(Tabulka4121719[[#This Row],[start. č.]],'3. REGISTRACE'!B:F,4,0))))</f>
        <v>-</v>
      </c>
      <c r="G16" s="96" t="str">
        <f>IF(ISBLANK(Tabulka4121719[[#This Row],[start. č.]]),"-",IF(Tabulka4121719[[#This Row],[příjmení a jméno]]="start. č. nebylo registrováno!","-",IF(VLOOKUP(Tabulka4121719[[#This Row],[start. č.]],'3. REGISTRACE'!B:F,5,0)=0,"-",VLOOKUP(Tabulka4121719[[#This Row],[start. č.]],'3. REGISTRACE'!B:F,5,0))))</f>
        <v>-</v>
      </c>
      <c r="H16" s="90" t="str">
        <f>IF(OR(Tabulka4121719[[#This Row],[pořadí]]="DNF",Tabulka4121719[[#This Row],[pořadí]]=" "),"-",TIME(Tabulka4121719[[#This Row],[hod]],Tabulka4121719[[#This Row],[min]],Tabulka4121719[[#This Row],[sek]]))</f>
        <v>-</v>
      </c>
      <c r="I16" s="96" t="str">
        <f>IF(ISBLANK(Tabulka4121719[[#This Row],[start. č.]]),"-",IF(Tabulka4121719[[#This Row],[příjmení a jméno]]="start. č. nebylo registrováno!","-",IF(VLOOKUP(Tabulka4121719[[#This Row],[start. č.]],'3. REGISTRACE'!B:G,6,0)=0,"-",VLOOKUP(Tabulka4121719[[#This Row],[start. č.]],'3. REGISTRACE'!B:G,6,0))))</f>
        <v>-</v>
      </c>
      <c r="J16" s="108"/>
      <c r="K16" s="109"/>
      <c r="L16" s="110"/>
      <c r="M16" s="68" t="str">
        <f>IF(AND(ISBLANK(J16),ISBLANK(K16),ISBLANK(L16)),"-",IF(H16&gt;=MAX(H$9:H18),"ok","chyba!!!"))</f>
        <v>-</v>
      </c>
    </row>
    <row r="17" spans="2:13">
      <c r="B17" s="94" t="str">
        <f t="shared" si="0"/>
        <v xml:space="preserve"> </v>
      </c>
      <c r="C17" s="69"/>
      <c r="D17" s="95" t="str">
        <f>IF(ISBLANK(Tabulka4121719[[#This Row],[start. č.]]),"-",IF(ISERROR(VLOOKUP(Tabulka4121719[[#This Row],[start. č.]],'3. REGISTRACE'!B:F,2,0)),"start. č. nebylo registrováno!",VLOOKUP(Tabulka4121719[[#This Row],[start. č.]],'3. REGISTRACE'!B:F,2,0)))</f>
        <v>-</v>
      </c>
      <c r="E17" s="96" t="str">
        <f>IF(ISBLANK(Tabulka4121719[[#This Row],[start. č.]]),"-",IF(ISERROR(VLOOKUP(Tabulka4121719[[#This Row],[start. č.]],'3. REGISTRACE'!B:F,3,0)),"-",VLOOKUP(Tabulka4121719[[#This Row],[start. č.]],'3. REGISTRACE'!B:F,3,0)))</f>
        <v>-</v>
      </c>
      <c r="F17" s="97" t="str">
        <f>IF(ISBLANK(Tabulka4121719[[#This Row],[start. č.]]),"-",IF(Tabulka4121719[[#This Row],[příjmení a jméno]]="start. č. nebylo registrováno!","-",IF(VLOOKUP(Tabulka4121719[[#This Row],[start. č.]],'3. REGISTRACE'!B:F,4,0)=0,"-",VLOOKUP(Tabulka4121719[[#This Row],[start. č.]],'3. REGISTRACE'!B:F,4,0))))</f>
        <v>-</v>
      </c>
      <c r="G17" s="96" t="str">
        <f>IF(ISBLANK(Tabulka4121719[[#This Row],[start. č.]]),"-",IF(Tabulka4121719[[#This Row],[příjmení a jméno]]="start. č. nebylo registrováno!","-",IF(VLOOKUP(Tabulka4121719[[#This Row],[start. č.]],'3. REGISTRACE'!B:F,5,0)=0,"-",VLOOKUP(Tabulka4121719[[#This Row],[start. č.]],'3. REGISTRACE'!B:F,5,0))))</f>
        <v>-</v>
      </c>
      <c r="H17" s="90" t="str">
        <f>IF(OR(Tabulka4121719[[#This Row],[pořadí]]="DNF",Tabulka4121719[[#This Row],[pořadí]]=" "),"-",TIME(Tabulka4121719[[#This Row],[hod]],Tabulka4121719[[#This Row],[min]],Tabulka4121719[[#This Row],[sek]]))</f>
        <v>-</v>
      </c>
      <c r="I17" s="96" t="str">
        <f>IF(ISBLANK(Tabulka4121719[[#This Row],[start. č.]]),"-",IF(Tabulka4121719[[#This Row],[příjmení a jméno]]="start. č. nebylo registrováno!","-",IF(VLOOKUP(Tabulka4121719[[#This Row],[start. č.]],'3. REGISTRACE'!B:G,6,0)=0,"-",VLOOKUP(Tabulka4121719[[#This Row],[start. č.]],'3. REGISTRACE'!B:G,6,0))))</f>
        <v>-</v>
      </c>
      <c r="J17" s="108"/>
      <c r="K17" s="109"/>
      <c r="L17" s="110"/>
      <c r="M17" s="68" t="str">
        <f>IF(AND(ISBLANK(J17),ISBLANK(K17),ISBLANK(L17)),"-",IF(H17&gt;=MAX(H$9:H19),"ok","chyba!!!"))</f>
        <v>-</v>
      </c>
    </row>
    <row r="18" spans="2:13">
      <c r="B18" s="94" t="str">
        <f t="shared" si="0"/>
        <v xml:space="preserve"> </v>
      </c>
      <c r="C18" s="69"/>
      <c r="D18" s="95" t="str">
        <f>IF(ISBLANK(Tabulka4121719[[#This Row],[start. č.]]),"-",IF(ISERROR(VLOOKUP(Tabulka4121719[[#This Row],[start. č.]],'3. REGISTRACE'!B:F,2,0)),"start. č. nebylo registrováno!",VLOOKUP(Tabulka4121719[[#This Row],[start. č.]],'3. REGISTRACE'!B:F,2,0)))</f>
        <v>-</v>
      </c>
      <c r="E18" s="96" t="str">
        <f>IF(ISBLANK(Tabulka4121719[[#This Row],[start. č.]]),"-",IF(ISERROR(VLOOKUP(Tabulka4121719[[#This Row],[start. č.]],'3. REGISTRACE'!B:F,3,0)),"-",VLOOKUP(Tabulka4121719[[#This Row],[start. č.]],'3. REGISTRACE'!B:F,3,0)))</f>
        <v>-</v>
      </c>
      <c r="F18" s="97" t="str">
        <f>IF(ISBLANK(Tabulka4121719[[#This Row],[start. č.]]),"-",IF(Tabulka4121719[[#This Row],[příjmení a jméno]]="start. č. nebylo registrováno!","-",IF(VLOOKUP(Tabulka4121719[[#This Row],[start. č.]],'3. REGISTRACE'!B:F,4,0)=0,"-",VLOOKUP(Tabulka4121719[[#This Row],[start. č.]],'3. REGISTRACE'!B:F,4,0))))</f>
        <v>-</v>
      </c>
      <c r="G18" s="96" t="str">
        <f>IF(ISBLANK(Tabulka4121719[[#This Row],[start. č.]]),"-",IF(Tabulka4121719[[#This Row],[příjmení a jméno]]="start. č. nebylo registrováno!","-",IF(VLOOKUP(Tabulka4121719[[#This Row],[start. č.]],'3. REGISTRACE'!B:F,5,0)=0,"-",VLOOKUP(Tabulka4121719[[#This Row],[start. č.]],'3. REGISTRACE'!B:F,5,0))))</f>
        <v>-</v>
      </c>
      <c r="H18" s="90" t="str">
        <f>IF(OR(Tabulka4121719[[#This Row],[pořadí]]="DNF",Tabulka4121719[[#This Row],[pořadí]]=" "),"-",TIME(Tabulka4121719[[#This Row],[hod]],Tabulka4121719[[#This Row],[min]],Tabulka4121719[[#This Row],[sek]]))</f>
        <v>-</v>
      </c>
      <c r="I18" s="96" t="str">
        <f>IF(ISBLANK(Tabulka4121719[[#This Row],[start. č.]]),"-",IF(Tabulka4121719[[#This Row],[příjmení a jméno]]="start. č. nebylo registrováno!","-",IF(VLOOKUP(Tabulka4121719[[#This Row],[start. č.]],'3. REGISTRACE'!B:G,6,0)=0,"-",VLOOKUP(Tabulka4121719[[#This Row],[start. č.]],'3. REGISTRACE'!B:G,6,0))))</f>
        <v>-</v>
      </c>
      <c r="J18" s="108"/>
      <c r="K18" s="109"/>
      <c r="L18" s="110"/>
      <c r="M18" s="68" t="str">
        <f>IF(AND(ISBLANK(J18),ISBLANK(K18),ISBLANK(L18)),"-",IF(H18&gt;=MAX(H$9:H20),"ok","chyba!!!"))</f>
        <v>-</v>
      </c>
    </row>
    <row r="19" spans="2:13">
      <c r="B19" s="94" t="str">
        <f t="shared" si="0"/>
        <v xml:space="preserve"> </v>
      </c>
      <c r="C19" s="69"/>
      <c r="D19" s="95" t="str">
        <f>IF(ISBLANK(Tabulka4121719[[#This Row],[start. č.]]),"-",IF(ISERROR(VLOOKUP(Tabulka4121719[[#This Row],[start. č.]],'3. REGISTRACE'!B:F,2,0)),"start. č. nebylo registrováno!",VLOOKUP(Tabulka4121719[[#This Row],[start. č.]],'3. REGISTRACE'!B:F,2,0)))</f>
        <v>-</v>
      </c>
      <c r="E19" s="96" t="str">
        <f>IF(ISBLANK(Tabulka4121719[[#This Row],[start. č.]]),"-",IF(ISERROR(VLOOKUP(Tabulka4121719[[#This Row],[start. č.]],'3. REGISTRACE'!B:F,3,0)),"-",VLOOKUP(Tabulka4121719[[#This Row],[start. č.]],'3. REGISTRACE'!B:F,3,0)))</f>
        <v>-</v>
      </c>
      <c r="F19" s="97" t="str">
        <f>IF(ISBLANK(Tabulka4121719[[#This Row],[start. č.]]),"-",IF(Tabulka4121719[[#This Row],[příjmení a jméno]]="start. č. nebylo registrováno!","-",IF(VLOOKUP(Tabulka4121719[[#This Row],[start. č.]],'3. REGISTRACE'!B:F,4,0)=0,"-",VLOOKUP(Tabulka4121719[[#This Row],[start. č.]],'3. REGISTRACE'!B:F,4,0))))</f>
        <v>-</v>
      </c>
      <c r="G19" s="96" t="str">
        <f>IF(ISBLANK(Tabulka4121719[[#This Row],[start. č.]]),"-",IF(Tabulka4121719[[#This Row],[příjmení a jméno]]="start. č. nebylo registrováno!","-",IF(VLOOKUP(Tabulka4121719[[#This Row],[start. č.]],'3. REGISTRACE'!B:F,5,0)=0,"-",VLOOKUP(Tabulka4121719[[#This Row],[start. č.]],'3. REGISTRACE'!B:F,5,0))))</f>
        <v>-</v>
      </c>
      <c r="H19" s="90" t="str">
        <f>IF(OR(Tabulka4121719[[#This Row],[pořadí]]="DNF",Tabulka4121719[[#This Row],[pořadí]]=" "),"-",TIME(Tabulka4121719[[#This Row],[hod]],Tabulka4121719[[#This Row],[min]],Tabulka4121719[[#This Row],[sek]]))</f>
        <v>-</v>
      </c>
      <c r="I19" s="96" t="str">
        <f>IF(ISBLANK(Tabulka4121719[[#This Row],[start. č.]]),"-",IF(Tabulka4121719[[#This Row],[příjmení a jméno]]="start. č. nebylo registrováno!","-",IF(VLOOKUP(Tabulka4121719[[#This Row],[start. č.]],'3. REGISTRACE'!B:G,6,0)=0,"-",VLOOKUP(Tabulka4121719[[#This Row],[start. č.]],'3. REGISTRACE'!B:G,6,0))))</f>
        <v>-</v>
      </c>
      <c r="J19" s="108"/>
      <c r="K19" s="109"/>
      <c r="L19" s="110"/>
      <c r="M19" s="68" t="str">
        <f>IF(AND(ISBLANK(J19),ISBLANK(K19),ISBLANK(L19)),"-",IF(H19&gt;=MAX(H$9:H21),"ok","chyba!!!"))</f>
        <v>-</v>
      </c>
    </row>
    <row r="20" spans="2:13">
      <c r="B20" s="94" t="str">
        <f t="shared" si="0"/>
        <v xml:space="preserve"> </v>
      </c>
      <c r="C20" s="69"/>
      <c r="D20" s="95" t="str">
        <f>IF(ISBLANK(Tabulka4121719[[#This Row],[start. č.]]),"-",IF(ISERROR(VLOOKUP(Tabulka4121719[[#This Row],[start. č.]],'3. REGISTRACE'!B:F,2,0)),"start. č. nebylo registrováno!",VLOOKUP(Tabulka4121719[[#This Row],[start. č.]],'3. REGISTRACE'!B:F,2,0)))</f>
        <v>-</v>
      </c>
      <c r="E20" s="96" t="str">
        <f>IF(ISBLANK(Tabulka4121719[[#This Row],[start. č.]]),"-",IF(ISERROR(VLOOKUP(Tabulka4121719[[#This Row],[start. č.]],'3. REGISTRACE'!B:F,3,0)),"-",VLOOKUP(Tabulka4121719[[#This Row],[start. č.]],'3. REGISTRACE'!B:F,3,0)))</f>
        <v>-</v>
      </c>
      <c r="F20" s="97" t="str">
        <f>IF(ISBLANK(Tabulka4121719[[#This Row],[start. č.]]),"-",IF(Tabulka4121719[[#This Row],[příjmení a jméno]]="start. č. nebylo registrováno!","-",IF(VLOOKUP(Tabulka4121719[[#This Row],[start. č.]],'3. REGISTRACE'!B:F,4,0)=0,"-",VLOOKUP(Tabulka4121719[[#This Row],[start. č.]],'3. REGISTRACE'!B:F,4,0))))</f>
        <v>-</v>
      </c>
      <c r="G20" s="96" t="str">
        <f>IF(ISBLANK(Tabulka4121719[[#This Row],[start. č.]]),"-",IF(Tabulka4121719[[#This Row],[příjmení a jméno]]="start. č. nebylo registrováno!","-",IF(VLOOKUP(Tabulka4121719[[#This Row],[start. č.]],'3. REGISTRACE'!B:F,5,0)=0,"-",VLOOKUP(Tabulka4121719[[#This Row],[start. č.]],'3. REGISTRACE'!B:F,5,0))))</f>
        <v>-</v>
      </c>
      <c r="H20" s="90" t="str">
        <f>IF(OR(Tabulka4121719[[#This Row],[pořadí]]="DNF",Tabulka4121719[[#This Row],[pořadí]]=" "),"-",TIME(Tabulka4121719[[#This Row],[hod]],Tabulka4121719[[#This Row],[min]],Tabulka4121719[[#This Row],[sek]]))</f>
        <v>-</v>
      </c>
      <c r="I20" s="96" t="str">
        <f>IF(ISBLANK(Tabulka4121719[[#This Row],[start. č.]]),"-",IF(Tabulka4121719[[#This Row],[příjmení a jméno]]="start. č. nebylo registrováno!","-",IF(VLOOKUP(Tabulka4121719[[#This Row],[start. č.]],'3. REGISTRACE'!B:G,6,0)=0,"-",VLOOKUP(Tabulka4121719[[#This Row],[start. č.]],'3. REGISTRACE'!B:G,6,0))))</f>
        <v>-</v>
      </c>
      <c r="J20" s="108"/>
      <c r="K20" s="109"/>
      <c r="L20" s="110"/>
      <c r="M20" s="68" t="str">
        <f>IF(AND(ISBLANK(J20),ISBLANK(K20),ISBLANK(L20)),"-",IF(H20&gt;=MAX(H$9:H22),"ok","chyba!!!"))</f>
        <v>-</v>
      </c>
    </row>
    <row r="21" spans="2:13">
      <c r="B21" s="94" t="str">
        <f t="shared" si="0"/>
        <v xml:space="preserve"> </v>
      </c>
      <c r="C21" s="69"/>
      <c r="D21" s="95" t="str">
        <f>IF(ISBLANK(Tabulka4121719[[#This Row],[start. č.]]),"-",IF(ISERROR(VLOOKUP(Tabulka4121719[[#This Row],[start. č.]],'3. REGISTRACE'!B:F,2,0)),"start. č. nebylo registrováno!",VLOOKUP(Tabulka4121719[[#This Row],[start. č.]],'3. REGISTRACE'!B:F,2,0)))</f>
        <v>-</v>
      </c>
      <c r="E21" s="96" t="str">
        <f>IF(ISBLANK(Tabulka4121719[[#This Row],[start. č.]]),"-",IF(ISERROR(VLOOKUP(Tabulka4121719[[#This Row],[start. č.]],'3. REGISTRACE'!B:F,3,0)),"-",VLOOKUP(Tabulka4121719[[#This Row],[start. č.]],'3. REGISTRACE'!B:F,3,0)))</f>
        <v>-</v>
      </c>
      <c r="F21" s="97" t="str">
        <f>IF(ISBLANK(Tabulka4121719[[#This Row],[start. č.]]),"-",IF(Tabulka4121719[[#This Row],[příjmení a jméno]]="start. č. nebylo registrováno!","-",IF(VLOOKUP(Tabulka4121719[[#This Row],[start. č.]],'3. REGISTRACE'!B:F,4,0)=0,"-",VLOOKUP(Tabulka4121719[[#This Row],[start. č.]],'3. REGISTRACE'!B:F,4,0))))</f>
        <v>-</v>
      </c>
      <c r="G21" s="96" t="str">
        <f>IF(ISBLANK(Tabulka4121719[[#This Row],[start. č.]]),"-",IF(Tabulka4121719[[#This Row],[příjmení a jméno]]="start. č. nebylo registrováno!","-",IF(VLOOKUP(Tabulka4121719[[#This Row],[start. č.]],'3. REGISTRACE'!B:F,5,0)=0,"-",VLOOKUP(Tabulka4121719[[#This Row],[start. č.]],'3. REGISTRACE'!B:F,5,0))))</f>
        <v>-</v>
      </c>
      <c r="H21" s="90" t="str">
        <f>IF(OR(Tabulka4121719[[#This Row],[pořadí]]="DNF",Tabulka4121719[[#This Row],[pořadí]]=" "),"-",TIME(Tabulka4121719[[#This Row],[hod]],Tabulka4121719[[#This Row],[min]],Tabulka4121719[[#This Row],[sek]]))</f>
        <v>-</v>
      </c>
      <c r="I21" s="96" t="str">
        <f>IF(ISBLANK(Tabulka4121719[[#This Row],[start. č.]]),"-",IF(Tabulka4121719[[#This Row],[příjmení a jméno]]="start. č. nebylo registrováno!","-",IF(VLOOKUP(Tabulka4121719[[#This Row],[start. č.]],'3. REGISTRACE'!B:G,6,0)=0,"-",VLOOKUP(Tabulka4121719[[#This Row],[start. č.]],'3. REGISTRACE'!B:G,6,0))))</f>
        <v>-</v>
      </c>
      <c r="J21" s="108"/>
      <c r="K21" s="109"/>
      <c r="L21" s="110"/>
      <c r="M21" s="68" t="str">
        <f>IF(AND(ISBLANK(J21),ISBLANK(K21),ISBLANK(L21)),"-",IF(H21&gt;=MAX(H$9:H23),"ok","chyba!!!"))</f>
        <v>-</v>
      </c>
    </row>
    <row r="22" spans="2:13">
      <c r="B22" s="94" t="str">
        <f t="shared" si="0"/>
        <v xml:space="preserve"> </v>
      </c>
      <c r="C22" s="69"/>
      <c r="D22" s="95" t="str">
        <f>IF(ISBLANK(Tabulka4121719[[#This Row],[start. č.]]),"-",IF(ISERROR(VLOOKUP(Tabulka4121719[[#This Row],[start. č.]],'3. REGISTRACE'!B:F,2,0)),"start. č. nebylo registrováno!",VLOOKUP(Tabulka4121719[[#This Row],[start. č.]],'3. REGISTRACE'!B:F,2,0)))</f>
        <v>-</v>
      </c>
      <c r="E22" s="96" t="str">
        <f>IF(ISBLANK(Tabulka4121719[[#This Row],[start. č.]]),"-",IF(ISERROR(VLOOKUP(Tabulka4121719[[#This Row],[start. č.]],'3. REGISTRACE'!B:F,3,0)),"-",VLOOKUP(Tabulka4121719[[#This Row],[start. č.]],'3. REGISTRACE'!B:F,3,0)))</f>
        <v>-</v>
      </c>
      <c r="F22" s="97" t="str">
        <f>IF(ISBLANK(Tabulka4121719[[#This Row],[start. č.]]),"-",IF(Tabulka4121719[[#This Row],[příjmení a jméno]]="start. č. nebylo registrováno!","-",IF(VLOOKUP(Tabulka4121719[[#This Row],[start. č.]],'3. REGISTRACE'!B:F,4,0)=0,"-",VLOOKUP(Tabulka4121719[[#This Row],[start. č.]],'3. REGISTRACE'!B:F,4,0))))</f>
        <v>-</v>
      </c>
      <c r="G22" s="96" t="str">
        <f>IF(ISBLANK(Tabulka4121719[[#This Row],[start. č.]]),"-",IF(Tabulka4121719[[#This Row],[příjmení a jméno]]="start. č. nebylo registrováno!","-",IF(VLOOKUP(Tabulka4121719[[#This Row],[start. č.]],'3. REGISTRACE'!B:F,5,0)=0,"-",VLOOKUP(Tabulka4121719[[#This Row],[start. č.]],'3. REGISTRACE'!B:F,5,0))))</f>
        <v>-</v>
      </c>
      <c r="H22" s="90" t="str">
        <f>IF(OR(Tabulka4121719[[#This Row],[pořadí]]="DNF",Tabulka4121719[[#This Row],[pořadí]]=" "),"-",TIME(Tabulka4121719[[#This Row],[hod]],Tabulka4121719[[#This Row],[min]],Tabulka4121719[[#This Row],[sek]]))</f>
        <v>-</v>
      </c>
      <c r="I22" s="96" t="str">
        <f>IF(ISBLANK(Tabulka4121719[[#This Row],[start. č.]]),"-",IF(Tabulka4121719[[#This Row],[příjmení a jméno]]="start. č. nebylo registrováno!","-",IF(VLOOKUP(Tabulka4121719[[#This Row],[start. č.]],'3. REGISTRACE'!B:G,6,0)=0,"-",VLOOKUP(Tabulka4121719[[#This Row],[start. č.]],'3. REGISTRACE'!B:G,6,0))))</f>
        <v>-</v>
      </c>
      <c r="J22" s="108"/>
      <c r="K22" s="109"/>
      <c r="L22" s="110"/>
      <c r="M22" s="68" t="str">
        <f>IF(AND(ISBLANK(J22),ISBLANK(K22),ISBLANK(L22)),"-",IF(H22&gt;=MAX(H$9:H24),"ok","chyba!!!"))</f>
        <v>-</v>
      </c>
    </row>
    <row r="23" spans="2:13">
      <c r="B23" s="94" t="str">
        <f t="shared" si="0"/>
        <v xml:space="preserve"> </v>
      </c>
      <c r="C23" s="69"/>
      <c r="D23" s="95" t="str">
        <f>IF(ISBLANK(Tabulka4121719[[#This Row],[start. č.]]),"-",IF(ISERROR(VLOOKUP(Tabulka4121719[[#This Row],[start. č.]],'3. REGISTRACE'!B:F,2,0)),"start. č. nebylo registrováno!",VLOOKUP(Tabulka4121719[[#This Row],[start. č.]],'3. REGISTRACE'!B:F,2,0)))</f>
        <v>-</v>
      </c>
      <c r="E23" s="96" t="str">
        <f>IF(ISBLANK(Tabulka4121719[[#This Row],[start. č.]]),"-",IF(ISERROR(VLOOKUP(Tabulka4121719[[#This Row],[start. č.]],'3. REGISTRACE'!B:F,3,0)),"-",VLOOKUP(Tabulka4121719[[#This Row],[start. č.]],'3. REGISTRACE'!B:F,3,0)))</f>
        <v>-</v>
      </c>
      <c r="F23" s="97" t="str">
        <f>IF(ISBLANK(Tabulka4121719[[#This Row],[start. č.]]),"-",IF(Tabulka4121719[[#This Row],[příjmení a jméno]]="start. č. nebylo registrováno!","-",IF(VLOOKUP(Tabulka4121719[[#This Row],[start. č.]],'3. REGISTRACE'!B:F,4,0)=0,"-",VLOOKUP(Tabulka4121719[[#This Row],[start. č.]],'3. REGISTRACE'!B:F,4,0))))</f>
        <v>-</v>
      </c>
      <c r="G23" s="96" t="str">
        <f>IF(ISBLANK(Tabulka4121719[[#This Row],[start. č.]]),"-",IF(Tabulka4121719[[#This Row],[příjmení a jméno]]="start. č. nebylo registrováno!","-",IF(VLOOKUP(Tabulka4121719[[#This Row],[start. č.]],'3. REGISTRACE'!B:F,5,0)=0,"-",VLOOKUP(Tabulka4121719[[#This Row],[start. č.]],'3. REGISTRACE'!B:F,5,0))))</f>
        <v>-</v>
      </c>
      <c r="H23" s="90" t="str">
        <f>IF(OR(Tabulka4121719[[#This Row],[pořadí]]="DNF",Tabulka4121719[[#This Row],[pořadí]]=" "),"-",TIME(Tabulka4121719[[#This Row],[hod]],Tabulka4121719[[#This Row],[min]],Tabulka4121719[[#This Row],[sek]]))</f>
        <v>-</v>
      </c>
      <c r="I23" s="96" t="str">
        <f>IF(ISBLANK(Tabulka4121719[[#This Row],[start. č.]]),"-",IF(Tabulka4121719[[#This Row],[příjmení a jméno]]="start. č. nebylo registrováno!","-",IF(VLOOKUP(Tabulka4121719[[#This Row],[start. č.]],'3. REGISTRACE'!B:G,6,0)=0,"-",VLOOKUP(Tabulka4121719[[#This Row],[start. č.]],'3. REGISTRACE'!B:G,6,0))))</f>
        <v>-</v>
      </c>
      <c r="J23" s="108"/>
      <c r="K23" s="109"/>
      <c r="L23" s="110"/>
      <c r="M23" s="68" t="str">
        <f>IF(AND(ISBLANK(J23),ISBLANK(K23),ISBLANK(L23)),"-",IF(H23&gt;=MAX(H$9:H25),"ok","chyba!!!"))</f>
        <v>-</v>
      </c>
    </row>
    <row r="24" spans="2:13">
      <c r="B24" s="94" t="str">
        <f t="shared" si="0"/>
        <v xml:space="preserve"> </v>
      </c>
      <c r="C24" s="69"/>
      <c r="D24" s="95" t="str">
        <f>IF(ISBLANK(Tabulka4121719[[#This Row],[start. č.]]),"-",IF(ISERROR(VLOOKUP(Tabulka4121719[[#This Row],[start. č.]],'3. REGISTRACE'!B:F,2,0)),"start. č. nebylo registrováno!",VLOOKUP(Tabulka4121719[[#This Row],[start. č.]],'3. REGISTRACE'!B:F,2,0)))</f>
        <v>-</v>
      </c>
      <c r="E24" s="96" t="str">
        <f>IF(ISBLANK(Tabulka4121719[[#This Row],[start. č.]]),"-",IF(ISERROR(VLOOKUP(Tabulka4121719[[#This Row],[start. č.]],'3. REGISTRACE'!B:F,3,0)),"-",VLOOKUP(Tabulka4121719[[#This Row],[start. č.]],'3. REGISTRACE'!B:F,3,0)))</f>
        <v>-</v>
      </c>
      <c r="F24" s="97" t="str">
        <f>IF(ISBLANK(Tabulka4121719[[#This Row],[start. č.]]),"-",IF(Tabulka4121719[[#This Row],[příjmení a jméno]]="start. č. nebylo registrováno!","-",IF(VLOOKUP(Tabulka4121719[[#This Row],[start. č.]],'3. REGISTRACE'!B:F,4,0)=0,"-",VLOOKUP(Tabulka4121719[[#This Row],[start. č.]],'3. REGISTRACE'!B:F,4,0))))</f>
        <v>-</v>
      </c>
      <c r="G24" s="96" t="str">
        <f>IF(ISBLANK(Tabulka4121719[[#This Row],[start. č.]]),"-",IF(Tabulka4121719[[#This Row],[příjmení a jméno]]="start. č. nebylo registrováno!","-",IF(VLOOKUP(Tabulka4121719[[#This Row],[start. č.]],'3. REGISTRACE'!B:F,5,0)=0,"-",VLOOKUP(Tabulka4121719[[#This Row],[start. č.]],'3. REGISTRACE'!B:F,5,0))))</f>
        <v>-</v>
      </c>
      <c r="H24" s="90" t="str">
        <f>IF(OR(Tabulka4121719[[#This Row],[pořadí]]="DNF",Tabulka4121719[[#This Row],[pořadí]]=" "),"-",TIME(Tabulka4121719[[#This Row],[hod]],Tabulka4121719[[#This Row],[min]],Tabulka4121719[[#This Row],[sek]]))</f>
        <v>-</v>
      </c>
      <c r="I24" s="96" t="str">
        <f>IF(ISBLANK(Tabulka4121719[[#This Row],[start. č.]]),"-",IF(Tabulka4121719[[#This Row],[příjmení a jméno]]="start. č. nebylo registrováno!","-",IF(VLOOKUP(Tabulka4121719[[#This Row],[start. č.]],'3. REGISTRACE'!B:G,6,0)=0,"-",VLOOKUP(Tabulka4121719[[#This Row],[start. č.]],'3. REGISTRACE'!B:G,6,0))))</f>
        <v>-</v>
      </c>
      <c r="J24" s="108"/>
      <c r="K24" s="109"/>
      <c r="L24" s="110"/>
      <c r="M24" s="68" t="str">
        <f>IF(AND(ISBLANK(J24),ISBLANK(K24),ISBLANK(L24)),"-",IF(H24&gt;=MAX(H$9:H26),"ok","chyba!!!"))</f>
        <v>-</v>
      </c>
    </row>
    <row r="25" spans="2:13">
      <c r="B25" s="94" t="str">
        <f t="shared" si="0"/>
        <v xml:space="preserve"> </v>
      </c>
      <c r="C25" s="69"/>
      <c r="D25" s="95" t="str">
        <f>IF(ISBLANK(Tabulka4121719[[#This Row],[start. č.]]),"-",IF(ISERROR(VLOOKUP(Tabulka4121719[[#This Row],[start. č.]],'3. REGISTRACE'!B:F,2,0)),"start. č. nebylo registrováno!",VLOOKUP(Tabulka4121719[[#This Row],[start. č.]],'3. REGISTRACE'!B:F,2,0)))</f>
        <v>-</v>
      </c>
      <c r="E25" s="96" t="str">
        <f>IF(ISBLANK(Tabulka4121719[[#This Row],[start. č.]]),"-",IF(ISERROR(VLOOKUP(Tabulka4121719[[#This Row],[start. č.]],'3. REGISTRACE'!B:F,3,0)),"-",VLOOKUP(Tabulka4121719[[#This Row],[start. č.]],'3. REGISTRACE'!B:F,3,0)))</f>
        <v>-</v>
      </c>
      <c r="F25" s="97" t="str">
        <f>IF(ISBLANK(Tabulka4121719[[#This Row],[start. č.]]),"-",IF(Tabulka4121719[[#This Row],[příjmení a jméno]]="start. č. nebylo registrováno!","-",IF(VLOOKUP(Tabulka4121719[[#This Row],[start. č.]],'3. REGISTRACE'!B:F,4,0)=0,"-",VLOOKUP(Tabulka4121719[[#This Row],[start. č.]],'3. REGISTRACE'!B:F,4,0))))</f>
        <v>-</v>
      </c>
      <c r="G25" s="96" t="str">
        <f>IF(ISBLANK(Tabulka4121719[[#This Row],[start. č.]]),"-",IF(Tabulka4121719[[#This Row],[příjmení a jméno]]="start. č. nebylo registrováno!","-",IF(VLOOKUP(Tabulka4121719[[#This Row],[start. č.]],'3. REGISTRACE'!B:F,5,0)=0,"-",VLOOKUP(Tabulka4121719[[#This Row],[start. č.]],'3. REGISTRACE'!B:F,5,0))))</f>
        <v>-</v>
      </c>
      <c r="H25" s="90" t="str">
        <f>IF(OR(Tabulka4121719[[#This Row],[pořadí]]="DNF",Tabulka4121719[[#This Row],[pořadí]]=" "),"-",TIME(Tabulka4121719[[#This Row],[hod]],Tabulka4121719[[#This Row],[min]],Tabulka4121719[[#This Row],[sek]]))</f>
        <v>-</v>
      </c>
      <c r="I25" s="96" t="str">
        <f>IF(ISBLANK(Tabulka4121719[[#This Row],[start. č.]]),"-",IF(Tabulka4121719[[#This Row],[příjmení a jméno]]="start. č. nebylo registrováno!","-",IF(VLOOKUP(Tabulka4121719[[#This Row],[start. č.]],'3. REGISTRACE'!B:G,6,0)=0,"-",VLOOKUP(Tabulka4121719[[#This Row],[start. č.]],'3. REGISTRACE'!B:G,6,0))))</f>
        <v>-</v>
      </c>
      <c r="J25" s="108"/>
      <c r="K25" s="109"/>
      <c r="L25" s="110"/>
      <c r="M25" s="68" t="str">
        <f>IF(AND(ISBLANK(J25),ISBLANK(K25),ISBLANK(L25)),"-",IF(H25&gt;=MAX(H$9:H27),"ok","chyba!!!"))</f>
        <v>-</v>
      </c>
    </row>
    <row r="26" spans="2:13">
      <c r="B26" s="94" t="str">
        <f t="shared" si="0"/>
        <v xml:space="preserve"> </v>
      </c>
      <c r="C26" s="69"/>
      <c r="D26" s="95" t="str">
        <f>IF(ISBLANK(Tabulka4121719[[#This Row],[start. č.]]),"-",IF(ISERROR(VLOOKUP(Tabulka4121719[[#This Row],[start. č.]],'3. REGISTRACE'!B:F,2,0)),"start. č. nebylo registrováno!",VLOOKUP(Tabulka4121719[[#This Row],[start. č.]],'3. REGISTRACE'!B:F,2,0)))</f>
        <v>-</v>
      </c>
      <c r="E26" s="96" t="str">
        <f>IF(ISBLANK(Tabulka4121719[[#This Row],[start. č.]]),"-",IF(ISERROR(VLOOKUP(Tabulka4121719[[#This Row],[start. č.]],'3. REGISTRACE'!B:F,3,0)),"-",VLOOKUP(Tabulka4121719[[#This Row],[start. č.]],'3. REGISTRACE'!B:F,3,0)))</f>
        <v>-</v>
      </c>
      <c r="F26" s="97" t="str">
        <f>IF(ISBLANK(Tabulka4121719[[#This Row],[start. č.]]),"-",IF(Tabulka4121719[[#This Row],[příjmení a jméno]]="start. č. nebylo registrováno!","-",IF(VLOOKUP(Tabulka4121719[[#This Row],[start. č.]],'3. REGISTRACE'!B:F,4,0)=0,"-",VLOOKUP(Tabulka4121719[[#This Row],[start. č.]],'3. REGISTRACE'!B:F,4,0))))</f>
        <v>-</v>
      </c>
      <c r="G26" s="96" t="str">
        <f>IF(ISBLANK(Tabulka4121719[[#This Row],[start. č.]]),"-",IF(Tabulka4121719[[#This Row],[příjmení a jméno]]="start. č. nebylo registrováno!","-",IF(VLOOKUP(Tabulka4121719[[#This Row],[start. č.]],'3. REGISTRACE'!B:F,5,0)=0,"-",VLOOKUP(Tabulka4121719[[#This Row],[start. č.]],'3. REGISTRACE'!B:F,5,0))))</f>
        <v>-</v>
      </c>
      <c r="H26" s="90" t="str">
        <f>IF(OR(Tabulka4121719[[#This Row],[pořadí]]="DNF",Tabulka4121719[[#This Row],[pořadí]]=" "),"-",TIME(Tabulka4121719[[#This Row],[hod]],Tabulka4121719[[#This Row],[min]],Tabulka4121719[[#This Row],[sek]]))</f>
        <v>-</v>
      </c>
      <c r="I26" s="96" t="str">
        <f>IF(ISBLANK(Tabulka4121719[[#This Row],[start. č.]]),"-",IF(Tabulka4121719[[#This Row],[příjmení a jméno]]="start. č. nebylo registrováno!","-",IF(VLOOKUP(Tabulka4121719[[#This Row],[start. č.]],'3. REGISTRACE'!B:G,6,0)=0,"-",VLOOKUP(Tabulka4121719[[#This Row],[start. č.]],'3. REGISTRACE'!B:G,6,0))))</f>
        <v>-</v>
      </c>
      <c r="J26" s="108"/>
      <c r="K26" s="109"/>
      <c r="L26" s="110"/>
      <c r="M26" s="68" t="str">
        <f>IF(AND(ISBLANK(J26),ISBLANK(K26),ISBLANK(L26)),"-",IF(H26&gt;=MAX(H$9:H28),"ok","chyba!!!"))</f>
        <v>-</v>
      </c>
    </row>
    <row r="27" spans="2:13">
      <c r="B27" s="94" t="str">
        <f t="shared" si="0"/>
        <v xml:space="preserve"> </v>
      </c>
      <c r="C27" s="69"/>
      <c r="D27" s="95" t="str">
        <f>IF(ISBLANK(Tabulka4121719[[#This Row],[start. č.]]),"-",IF(ISERROR(VLOOKUP(Tabulka4121719[[#This Row],[start. č.]],'3. REGISTRACE'!B:F,2,0)),"start. č. nebylo registrováno!",VLOOKUP(Tabulka4121719[[#This Row],[start. č.]],'3. REGISTRACE'!B:F,2,0)))</f>
        <v>-</v>
      </c>
      <c r="E27" s="96" t="str">
        <f>IF(ISBLANK(Tabulka4121719[[#This Row],[start. č.]]),"-",IF(ISERROR(VLOOKUP(Tabulka4121719[[#This Row],[start. č.]],'3. REGISTRACE'!B:F,3,0)),"-",VLOOKUP(Tabulka4121719[[#This Row],[start. č.]],'3. REGISTRACE'!B:F,3,0)))</f>
        <v>-</v>
      </c>
      <c r="F27" s="97" t="str">
        <f>IF(ISBLANK(Tabulka4121719[[#This Row],[start. č.]]),"-",IF(Tabulka4121719[[#This Row],[příjmení a jméno]]="start. č. nebylo registrováno!","-",IF(VLOOKUP(Tabulka4121719[[#This Row],[start. č.]],'3. REGISTRACE'!B:F,4,0)=0,"-",VLOOKUP(Tabulka4121719[[#This Row],[start. č.]],'3. REGISTRACE'!B:F,4,0))))</f>
        <v>-</v>
      </c>
      <c r="G27" s="96" t="str">
        <f>IF(ISBLANK(Tabulka4121719[[#This Row],[start. č.]]),"-",IF(Tabulka4121719[[#This Row],[příjmení a jméno]]="start. č. nebylo registrováno!","-",IF(VLOOKUP(Tabulka4121719[[#This Row],[start. č.]],'3. REGISTRACE'!B:F,5,0)=0,"-",VLOOKUP(Tabulka4121719[[#This Row],[start. č.]],'3. REGISTRACE'!B:F,5,0))))</f>
        <v>-</v>
      </c>
      <c r="H27" s="90" t="str">
        <f>IF(OR(Tabulka4121719[[#This Row],[pořadí]]="DNF",Tabulka4121719[[#This Row],[pořadí]]=" "),"-",TIME(Tabulka4121719[[#This Row],[hod]],Tabulka4121719[[#This Row],[min]],Tabulka4121719[[#This Row],[sek]]))</f>
        <v>-</v>
      </c>
      <c r="I27" s="96" t="str">
        <f>IF(ISBLANK(Tabulka4121719[[#This Row],[start. č.]]),"-",IF(Tabulka4121719[[#This Row],[příjmení a jméno]]="start. č. nebylo registrováno!","-",IF(VLOOKUP(Tabulka4121719[[#This Row],[start. č.]],'3. REGISTRACE'!B:G,6,0)=0,"-",VLOOKUP(Tabulka4121719[[#This Row],[start. č.]],'3. REGISTRACE'!B:G,6,0))))</f>
        <v>-</v>
      </c>
      <c r="J27" s="108"/>
      <c r="K27" s="109"/>
      <c r="L27" s="110"/>
      <c r="M27" s="68" t="str">
        <f>IF(AND(ISBLANK(J27),ISBLANK(K27),ISBLANK(L27)),"-",IF(H27&gt;=MAX(H$9:H29),"ok","chyba!!!"))</f>
        <v>-</v>
      </c>
    </row>
    <row r="28" spans="2:13">
      <c r="B28" s="94" t="str">
        <f t="shared" si="0"/>
        <v xml:space="preserve"> </v>
      </c>
      <c r="C28" s="69"/>
      <c r="D28" s="95" t="str">
        <f>IF(ISBLANK(Tabulka4121719[[#This Row],[start. č.]]),"-",IF(ISERROR(VLOOKUP(Tabulka4121719[[#This Row],[start. č.]],'3. REGISTRACE'!B:F,2,0)),"start. č. nebylo registrováno!",VLOOKUP(Tabulka4121719[[#This Row],[start. č.]],'3. REGISTRACE'!B:F,2,0)))</f>
        <v>-</v>
      </c>
      <c r="E28" s="96" t="str">
        <f>IF(ISBLANK(Tabulka4121719[[#This Row],[start. č.]]),"-",IF(ISERROR(VLOOKUP(Tabulka4121719[[#This Row],[start. č.]],'3. REGISTRACE'!B:F,3,0)),"-",VLOOKUP(Tabulka4121719[[#This Row],[start. č.]],'3. REGISTRACE'!B:F,3,0)))</f>
        <v>-</v>
      </c>
      <c r="F28" s="97" t="str">
        <f>IF(ISBLANK(Tabulka4121719[[#This Row],[start. č.]]),"-",IF(Tabulka4121719[[#This Row],[příjmení a jméno]]="start. č. nebylo registrováno!","-",IF(VLOOKUP(Tabulka4121719[[#This Row],[start. č.]],'3. REGISTRACE'!B:F,4,0)=0,"-",VLOOKUP(Tabulka4121719[[#This Row],[start. č.]],'3. REGISTRACE'!B:F,4,0))))</f>
        <v>-</v>
      </c>
      <c r="G28" s="96" t="str">
        <f>IF(ISBLANK(Tabulka4121719[[#This Row],[start. č.]]),"-",IF(Tabulka4121719[[#This Row],[příjmení a jméno]]="start. č. nebylo registrováno!","-",IF(VLOOKUP(Tabulka4121719[[#This Row],[start. č.]],'3. REGISTRACE'!B:F,5,0)=0,"-",VLOOKUP(Tabulka4121719[[#This Row],[start. č.]],'3. REGISTRACE'!B:F,5,0))))</f>
        <v>-</v>
      </c>
      <c r="H28" s="90" t="str">
        <f>IF(OR(Tabulka4121719[[#This Row],[pořadí]]="DNF",Tabulka4121719[[#This Row],[pořadí]]=" "),"-",TIME(Tabulka4121719[[#This Row],[hod]],Tabulka4121719[[#This Row],[min]],Tabulka4121719[[#This Row],[sek]]))</f>
        <v>-</v>
      </c>
      <c r="I28" s="96" t="str">
        <f>IF(ISBLANK(Tabulka4121719[[#This Row],[start. č.]]),"-",IF(Tabulka4121719[[#This Row],[příjmení a jméno]]="start. č. nebylo registrováno!","-",IF(VLOOKUP(Tabulka4121719[[#This Row],[start. č.]],'3. REGISTRACE'!B:G,6,0)=0,"-",VLOOKUP(Tabulka4121719[[#This Row],[start. č.]],'3. REGISTRACE'!B:G,6,0))))</f>
        <v>-</v>
      </c>
      <c r="J28" s="108"/>
      <c r="K28" s="109"/>
      <c r="L28" s="110"/>
      <c r="M28" s="68" t="str">
        <f>IF(AND(ISBLANK(J28),ISBLANK(K28),ISBLANK(L28)),"-",IF(H28&gt;=MAX(H$9:H30),"ok","chyba!!!"))</f>
        <v>-</v>
      </c>
    </row>
    <row r="29" spans="2:13">
      <c r="B29" s="94" t="str">
        <f t="shared" si="0"/>
        <v xml:space="preserve"> </v>
      </c>
      <c r="C29" s="69"/>
      <c r="D29" s="95" t="str">
        <f>IF(ISBLANK(Tabulka4121719[[#This Row],[start. č.]]),"-",IF(ISERROR(VLOOKUP(Tabulka4121719[[#This Row],[start. č.]],'3. REGISTRACE'!B:F,2,0)),"start. č. nebylo registrováno!",VLOOKUP(Tabulka4121719[[#This Row],[start. č.]],'3. REGISTRACE'!B:F,2,0)))</f>
        <v>-</v>
      </c>
      <c r="E29" s="96" t="str">
        <f>IF(ISBLANK(Tabulka4121719[[#This Row],[start. č.]]),"-",IF(ISERROR(VLOOKUP(Tabulka4121719[[#This Row],[start. č.]],'3. REGISTRACE'!B:F,3,0)),"-",VLOOKUP(Tabulka4121719[[#This Row],[start. č.]],'3. REGISTRACE'!B:F,3,0)))</f>
        <v>-</v>
      </c>
      <c r="F29" s="97" t="str">
        <f>IF(ISBLANK(Tabulka4121719[[#This Row],[start. č.]]),"-",IF(Tabulka4121719[[#This Row],[příjmení a jméno]]="start. č. nebylo registrováno!","-",IF(VLOOKUP(Tabulka4121719[[#This Row],[start. č.]],'3. REGISTRACE'!B:F,4,0)=0,"-",VLOOKUP(Tabulka4121719[[#This Row],[start. č.]],'3. REGISTRACE'!B:F,4,0))))</f>
        <v>-</v>
      </c>
      <c r="G29" s="96" t="str">
        <f>IF(ISBLANK(Tabulka4121719[[#This Row],[start. č.]]),"-",IF(Tabulka4121719[[#This Row],[příjmení a jméno]]="start. č. nebylo registrováno!","-",IF(VLOOKUP(Tabulka4121719[[#This Row],[start. č.]],'3. REGISTRACE'!B:F,5,0)=0,"-",VLOOKUP(Tabulka4121719[[#This Row],[start. č.]],'3. REGISTRACE'!B:F,5,0))))</f>
        <v>-</v>
      </c>
      <c r="H29" s="90" t="str">
        <f>IF(OR(Tabulka4121719[[#This Row],[pořadí]]="DNF",Tabulka4121719[[#This Row],[pořadí]]=" "),"-",TIME(Tabulka4121719[[#This Row],[hod]],Tabulka4121719[[#This Row],[min]],Tabulka4121719[[#This Row],[sek]]))</f>
        <v>-</v>
      </c>
      <c r="I29" s="96" t="str">
        <f>IF(ISBLANK(Tabulka4121719[[#This Row],[start. č.]]),"-",IF(Tabulka4121719[[#This Row],[příjmení a jméno]]="start. č. nebylo registrováno!","-",IF(VLOOKUP(Tabulka4121719[[#This Row],[start. č.]],'3. REGISTRACE'!B:G,6,0)=0,"-",VLOOKUP(Tabulka4121719[[#This Row],[start. č.]],'3. REGISTRACE'!B:G,6,0))))</f>
        <v>-</v>
      </c>
      <c r="J29" s="108"/>
      <c r="K29" s="109"/>
      <c r="L29" s="110"/>
      <c r="M29" s="68" t="str">
        <f>IF(AND(ISBLANK(J29),ISBLANK(K29),ISBLANK(L29)),"-",IF(H29&gt;=MAX(H$9:H31),"ok","chyba!!!"))</f>
        <v>-</v>
      </c>
    </row>
    <row r="30" spans="2:13">
      <c r="B30" s="94" t="str">
        <f t="shared" si="0"/>
        <v xml:space="preserve"> </v>
      </c>
      <c r="C30" s="69"/>
      <c r="D30" s="95" t="str">
        <f>IF(ISBLANK(Tabulka4121719[[#This Row],[start. č.]]),"-",IF(ISERROR(VLOOKUP(Tabulka4121719[[#This Row],[start. č.]],'3. REGISTRACE'!B:F,2,0)),"start. č. nebylo registrováno!",VLOOKUP(Tabulka4121719[[#This Row],[start. č.]],'3. REGISTRACE'!B:F,2,0)))</f>
        <v>-</v>
      </c>
      <c r="E30" s="96" t="str">
        <f>IF(ISBLANK(Tabulka4121719[[#This Row],[start. č.]]),"-",IF(ISERROR(VLOOKUP(Tabulka4121719[[#This Row],[start. č.]],'3. REGISTRACE'!B:F,3,0)),"-",VLOOKUP(Tabulka4121719[[#This Row],[start. č.]],'3. REGISTRACE'!B:F,3,0)))</f>
        <v>-</v>
      </c>
      <c r="F30" s="97" t="str">
        <f>IF(ISBLANK(Tabulka4121719[[#This Row],[start. č.]]),"-",IF(Tabulka4121719[[#This Row],[příjmení a jméno]]="start. č. nebylo registrováno!","-",IF(VLOOKUP(Tabulka4121719[[#This Row],[start. č.]],'3. REGISTRACE'!B:F,4,0)=0,"-",VLOOKUP(Tabulka4121719[[#This Row],[start. č.]],'3. REGISTRACE'!B:F,4,0))))</f>
        <v>-</v>
      </c>
      <c r="G30" s="96" t="str">
        <f>IF(ISBLANK(Tabulka4121719[[#This Row],[start. č.]]),"-",IF(Tabulka4121719[[#This Row],[příjmení a jméno]]="start. č. nebylo registrováno!","-",IF(VLOOKUP(Tabulka4121719[[#This Row],[start. č.]],'3. REGISTRACE'!B:F,5,0)=0,"-",VLOOKUP(Tabulka4121719[[#This Row],[start. č.]],'3. REGISTRACE'!B:F,5,0))))</f>
        <v>-</v>
      </c>
      <c r="H30" s="90" t="str">
        <f>IF(OR(Tabulka4121719[[#This Row],[pořadí]]="DNF",Tabulka4121719[[#This Row],[pořadí]]=" "),"-",TIME(Tabulka4121719[[#This Row],[hod]],Tabulka4121719[[#This Row],[min]],Tabulka4121719[[#This Row],[sek]]))</f>
        <v>-</v>
      </c>
      <c r="I30" s="96" t="str">
        <f>IF(ISBLANK(Tabulka4121719[[#This Row],[start. č.]]),"-",IF(Tabulka4121719[[#This Row],[příjmení a jméno]]="start. č. nebylo registrováno!","-",IF(VLOOKUP(Tabulka4121719[[#This Row],[start. č.]],'3. REGISTRACE'!B:G,6,0)=0,"-",VLOOKUP(Tabulka4121719[[#This Row],[start. č.]],'3. REGISTRACE'!B:G,6,0))))</f>
        <v>-</v>
      </c>
      <c r="J30" s="108"/>
      <c r="K30" s="109"/>
      <c r="L30" s="110"/>
      <c r="M30" s="68" t="str">
        <f>IF(AND(ISBLANK(J30),ISBLANK(K30),ISBLANK(L30)),"-",IF(H30&gt;=MAX(H$9:H32),"ok","chyba!!!"))</f>
        <v>-</v>
      </c>
    </row>
    <row r="31" spans="2:13">
      <c r="B31" s="94" t="str">
        <f t="shared" si="0"/>
        <v xml:space="preserve"> </v>
      </c>
      <c r="C31" s="69"/>
      <c r="D31" s="95" t="str">
        <f>IF(ISBLANK(Tabulka4121719[[#This Row],[start. č.]]),"-",IF(ISERROR(VLOOKUP(Tabulka4121719[[#This Row],[start. č.]],'3. REGISTRACE'!B:F,2,0)),"start. č. nebylo registrováno!",VLOOKUP(Tabulka4121719[[#This Row],[start. č.]],'3. REGISTRACE'!B:F,2,0)))</f>
        <v>-</v>
      </c>
      <c r="E31" s="96" t="str">
        <f>IF(ISBLANK(Tabulka4121719[[#This Row],[start. č.]]),"-",IF(ISERROR(VLOOKUP(Tabulka4121719[[#This Row],[start. č.]],'3. REGISTRACE'!B:F,3,0)),"-",VLOOKUP(Tabulka4121719[[#This Row],[start. č.]],'3. REGISTRACE'!B:F,3,0)))</f>
        <v>-</v>
      </c>
      <c r="F31" s="97" t="str">
        <f>IF(ISBLANK(Tabulka4121719[[#This Row],[start. č.]]),"-",IF(Tabulka4121719[[#This Row],[příjmení a jméno]]="start. č. nebylo registrováno!","-",IF(VLOOKUP(Tabulka4121719[[#This Row],[start. č.]],'3. REGISTRACE'!B:F,4,0)=0,"-",VLOOKUP(Tabulka4121719[[#This Row],[start. č.]],'3. REGISTRACE'!B:F,4,0))))</f>
        <v>-</v>
      </c>
      <c r="G31" s="96" t="str">
        <f>IF(ISBLANK(Tabulka4121719[[#This Row],[start. č.]]),"-",IF(Tabulka4121719[[#This Row],[příjmení a jméno]]="start. č. nebylo registrováno!","-",IF(VLOOKUP(Tabulka4121719[[#This Row],[start. č.]],'3. REGISTRACE'!B:F,5,0)=0,"-",VLOOKUP(Tabulka4121719[[#This Row],[start. č.]],'3. REGISTRACE'!B:F,5,0))))</f>
        <v>-</v>
      </c>
      <c r="H31" s="90" t="str">
        <f>IF(OR(Tabulka4121719[[#This Row],[pořadí]]="DNF",Tabulka4121719[[#This Row],[pořadí]]=" "),"-",TIME(Tabulka4121719[[#This Row],[hod]],Tabulka4121719[[#This Row],[min]],Tabulka4121719[[#This Row],[sek]]))</f>
        <v>-</v>
      </c>
      <c r="I31" s="96" t="str">
        <f>IF(ISBLANK(Tabulka4121719[[#This Row],[start. č.]]),"-",IF(Tabulka4121719[[#This Row],[příjmení a jméno]]="start. č. nebylo registrováno!","-",IF(VLOOKUP(Tabulka4121719[[#This Row],[start. č.]],'3. REGISTRACE'!B:G,6,0)=0,"-",VLOOKUP(Tabulka4121719[[#This Row],[start. č.]],'3. REGISTRACE'!B:G,6,0))))</f>
        <v>-</v>
      </c>
      <c r="J31" s="108"/>
      <c r="K31" s="109"/>
      <c r="L31" s="110"/>
      <c r="M31" s="68" t="str">
        <f>IF(AND(ISBLANK(J31),ISBLANK(K31),ISBLANK(L31)),"-",IF(H31&gt;=MAX(H$9:H33),"ok","chyba!!!"))</f>
        <v>-</v>
      </c>
    </row>
    <row r="32" spans="2:13">
      <c r="B32" s="94" t="str">
        <f t="shared" si="0"/>
        <v xml:space="preserve"> </v>
      </c>
      <c r="C32" s="69"/>
      <c r="D32" s="95" t="str">
        <f>IF(ISBLANK(Tabulka4121719[[#This Row],[start. č.]]),"-",IF(ISERROR(VLOOKUP(Tabulka4121719[[#This Row],[start. č.]],'3. REGISTRACE'!B:F,2,0)),"start. č. nebylo registrováno!",VLOOKUP(Tabulka4121719[[#This Row],[start. č.]],'3. REGISTRACE'!B:F,2,0)))</f>
        <v>-</v>
      </c>
      <c r="E32" s="96" t="str">
        <f>IF(ISBLANK(Tabulka4121719[[#This Row],[start. č.]]),"-",IF(ISERROR(VLOOKUP(Tabulka4121719[[#This Row],[start. č.]],'3. REGISTRACE'!B:F,3,0)),"-",VLOOKUP(Tabulka4121719[[#This Row],[start. č.]],'3. REGISTRACE'!B:F,3,0)))</f>
        <v>-</v>
      </c>
      <c r="F32" s="97" t="str">
        <f>IF(ISBLANK(Tabulka4121719[[#This Row],[start. č.]]),"-",IF(Tabulka4121719[[#This Row],[příjmení a jméno]]="start. č. nebylo registrováno!","-",IF(VLOOKUP(Tabulka4121719[[#This Row],[start. č.]],'3. REGISTRACE'!B:F,4,0)=0,"-",VLOOKUP(Tabulka4121719[[#This Row],[start. č.]],'3. REGISTRACE'!B:F,4,0))))</f>
        <v>-</v>
      </c>
      <c r="G32" s="96" t="str">
        <f>IF(ISBLANK(Tabulka4121719[[#This Row],[start. č.]]),"-",IF(Tabulka4121719[[#This Row],[příjmení a jméno]]="start. č. nebylo registrováno!","-",IF(VLOOKUP(Tabulka4121719[[#This Row],[start. č.]],'3. REGISTRACE'!B:F,5,0)=0,"-",VLOOKUP(Tabulka4121719[[#This Row],[start. č.]],'3. REGISTRACE'!B:F,5,0))))</f>
        <v>-</v>
      </c>
      <c r="H32" s="90" t="str">
        <f>IF(OR(Tabulka4121719[[#This Row],[pořadí]]="DNF",Tabulka4121719[[#This Row],[pořadí]]=" "),"-",TIME(Tabulka4121719[[#This Row],[hod]],Tabulka4121719[[#This Row],[min]],Tabulka4121719[[#This Row],[sek]]))</f>
        <v>-</v>
      </c>
      <c r="I32" s="96" t="str">
        <f>IF(ISBLANK(Tabulka4121719[[#This Row],[start. č.]]),"-",IF(Tabulka4121719[[#This Row],[příjmení a jméno]]="start. č. nebylo registrováno!","-",IF(VLOOKUP(Tabulka4121719[[#This Row],[start. č.]],'3. REGISTRACE'!B:G,6,0)=0,"-",VLOOKUP(Tabulka4121719[[#This Row],[start. č.]],'3. REGISTRACE'!B:G,6,0))))</f>
        <v>-</v>
      </c>
      <c r="J32" s="108"/>
      <c r="K32" s="109"/>
      <c r="L32" s="110"/>
      <c r="M32" s="68" t="str">
        <f>IF(AND(ISBLANK(J32),ISBLANK(K32),ISBLANK(L32)),"-",IF(H32&gt;=MAX(H$9:H34),"ok","chyba!!!"))</f>
        <v>-</v>
      </c>
    </row>
    <row r="33" spans="2:13">
      <c r="B33" s="94" t="str">
        <f t="shared" si="0"/>
        <v xml:space="preserve"> </v>
      </c>
      <c r="C33" s="69"/>
      <c r="D33" s="95" t="str">
        <f>IF(ISBLANK(Tabulka4121719[[#This Row],[start. č.]]),"-",IF(ISERROR(VLOOKUP(Tabulka4121719[[#This Row],[start. č.]],'3. REGISTRACE'!B:F,2,0)),"start. č. nebylo registrováno!",VLOOKUP(Tabulka4121719[[#This Row],[start. č.]],'3. REGISTRACE'!B:F,2,0)))</f>
        <v>-</v>
      </c>
      <c r="E33" s="96" t="str">
        <f>IF(ISBLANK(Tabulka4121719[[#This Row],[start. č.]]),"-",IF(ISERROR(VLOOKUP(Tabulka4121719[[#This Row],[start. č.]],'3. REGISTRACE'!B:F,3,0)),"-",VLOOKUP(Tabulka4121719[[#This Row],[start. č.]],'3. REGISTRACE'!B:F,3,0)))</f>
        <v>-</v>
      </c>
      <c r="F33" s="97" t="str">
        <f>IF(ISBLANK(Tabulka4121719[[#This Row],[start. č.]]),"-",IF(Tabulka4121719[[#This Row],[příjmení a jméno]]="start. č. nebylo registrováno!","-",IF(VLOOKUP(Tabulka4121719[[#This Row],[start. č.]],'3. REGISTRACE'!B:F,4,0)=0,"-",VLOOKUP(Tabulka4121719[[#This Row],[start. č.]],'3. REGISTRACE'!B:F,4,0))))</f>
        <v>-</v>
      </c>
      <c r="G33" s="96" t="str">
        <f>IF(ISBLANK(Tabulka4121719[[#This Row],[start. č.]]),"-",IF(Tabulka4121719[[#This Row],[příjmení a jméno]]="start. č. nebylo registrováno!","-",IF(VLOOKUP(Tabulka4121719[[#This Row],[start. č.]],'3. REGISTRACE'!B:F,5,0)=0,"-",VLOOKUP(Tabulka4121719[[#This Row],[start. č.]],'3. REGISTRACE'!B:F,5,0))))</f>
        <v>-</v>
      </c>
      <c r="H33" s="90" t="str">
        <f>IF(OR(Tabulka4121719[[#This Row],[pořadí]]="DNF",Tabulka4121719[[#This Row],[pořadí]]=" "),"-",TIME(Tabulka4121719[[#This Row],[hod]],Tabulka4121719[[#This Row],[min]],Tabulka4121719[[#This Row],[sek]]))</f>
        <v>-</v>
      </c>
      <c r="I33" s="96" t="str">
        <f>IF(ISBLANK(Tabulka4121719[[#This Row],[start. č.]]),"-",IF(Tabulka4121719[[#This Row],[příjmení a jméno]]="start. č. nebylo registrováno!","-",IF(VLOOKUP(Tabulka4121719[[#This Row],[start. č.]],'3. REGISTRACE'!B:G,6,0)=0,"-",VLOOKUP(Tabulka4121719[[#This Row],[start. č.]],'3. REGISTRACE'!B:G,6,0))))</f>
        <v>-</v>
      </c>
      <c r="J33" s="108"/>
      <c r="K33" s="109"/>
      <c r="L33" s="110"/>
      <c r="M33" s="68" t="str">
        <f>IF(AND(ISBLANK(J33),ISBLANK(K33),ISBLANK(L33)),"-",IF(H33&gt;=MAX(H$9:H35),"ok","chyba!!!"))</f>
        <v>-</v>
      </c>
    </row>
    <row r="39" spans="2:13">
      <c r="B39" s="1" t="s">
        <v>13</v>
      </c>
      <c r="C39" s="2" t="s">
        <v>0</v>
      </c>
      <c r="D39" s="1" t="s">
        <v>14</v>
      </c>
      <c r="E39" s="2" t="s">
        <v>3</v>
      </c>
      <c r="F39" s="1" t="s">
        <v>1</v>
      </c>
      <c r="G39" s="2" t="s">
        <v>2</v>
      </c>
      <c r="H39" s="40" t="s">
        <v>18</v>
      </c>
      <c r="I39" s="2" t="s">
        <v>5</v>
      </c>
      <c r="J39" s="2" t="s">
        <v>15</v>
      </c>
      <c r="K39" s="2" t="s">
        <v>16</v>
      </c>
      <c r="L39" s="2" t="s">
        <v>17</v>
      </c>
      <c r="M39" s="48" t="s">
        <v>84</v>
      </c>
    </row>
    <row r="40" spans="2:13">
      <c r="B40" s="78">
        <f t="shared" ref="B40:B64" si="1">IF(B39="pořadí",1,IF(AND(J40=99,K40=99,L40=99),"DNF",IF(D40="-"," ",B39+1)))</f>
        <v>1</v>
      </c>
      <c r="C40" s="41"/>
      <c r="D40" s="76" t="str">
        <f>IF(ISBLANK(Tabulka412171820[[#This Row],[start. č.]]),"-",IF(ISERROR(VLOOKUP(Tabulka412171820[[#This Row],[start. č.]],'3. REGISTRACE'!B:F,2,0)),"start. č. nebylo registrováno!",VLOOKUP(Tabulka412171820[[#This Row],[start. č.]],'3. REGISTRACE'!B:F,2,0)))</f>
        <v>-</v>
      </c>
      <c r="E40" s="77" t="str">
        <f>IF(ISBLANK(Tabulka412171820[[#This Row],[start. č.]]),"-",IF(ISERROR(VLOOKUP(Tabulka412171820[[#This Row],[start. č.]],'3. REGISTRACE'!B:F,3,0)),"-",VLOOKUP(Tabulka412171820[[#This Row],[start. č.]],'3. REGISTRACE'!B:F,3,0)))</f>
        <v>-</v>
      </c>
      <c r="F40" s="79" t="str">
        <f>IF(ISBLANK(Tabulka412171820[[#This Row],[start. č.]]),"-",IF(Tabulka412171820[[#This Row],[příjmení a jméno]]="start. č. nebylo registrováno!","-",IF(VLOOKUP(Tabulka412171820[[#This Row],[start. č.]],'3. REGISTRACE'!B:F,4,0)=0,"-",VLOOKUP(Tabulka412171820[[#This Row],[start. č.]],'3. REGISTRACE'!B:F,4,0))))</f>
        <v>-</v>
      </c>
      <c r="G40" s="77" t="str">
        <f>IF(ISBLANK(Tabulka412171820[[#This Row],[start. č.]]),"-",IF(Tabulka412171820[[#This Row],[příjmení a jméno]]="start. č. nebylo registrováno!","-",IF(VLOOKUP(Tabulka412171820[[#This Row],[start. č.]],'3. REGISTRACE'!B:F,5,0)=0,"-",VLOOKUP(Tabulka412171820[[#This Row],[start. č.]],'3. REGISTRACE'!B:F,5,0))))</f>
        <v>-</v>
      </c>
      <c r="H40" s="80">
        <f>IF(OR(Tabulka412171820[[#This Row],[pořadí]]="DNF",Tabulka412171820[[#This Row],[pořadí]]=" "),"-",TIME(Tabulka412171820[[#This Row],[hod]],Tabulka412171820[[#This Row],[min]],Tabulka412171820[[#This Row],[sek]]))</f>
        <v>0</v>
      </c>
      <c r="I40" s="77" t="str">
        <f>IF(ISBLANK(Tabulka412171820[[#This Row],[start. č.]]),"-",IF(Tabulka412171820[[#This Row],[příjmení a jméno]]="start. č. nebylo registrováno!","-",IF(VLOOKUP(Tabulka412171820[[#This Row],[start. č.]],'3. REGISTRACE'!B:G,6,0)=0,"-",VLOOKUP(Tabulka412171820[[#This Row],[start. č.]],'3. REGISTRACE'!B:G,6,0))))</f>
        <v>-</v>
      </c>
      <c r="J40" s="102"/>
      <c r="K40" s="103"/>
      <c r="L40" s="104"/>
      <c r="M40" s="68" t="str">
        <f>IF(AND(ISBLANK(J40),ISBLANK(K40),ISBLANK(L40)),"-",IF(H40&gt;=MAX(H$9:H42),"ok","chyba!!!"))</f>
        <v>-</v>
      </c>
    </row>
    <row r="41" spans="2:13">
      <c r="B41" s="94" t="str">
        <f t="shared" si="1"/>
        <v xml:space="preserve"> </v>
      </c>
      <c r="C41" s="69"/>
      <c r="D41" s="95" t="str">
        <f>IF(ISBLANK(Tabulka412171820[[#This Row],[start. č.]]),"-",IF(ISERROR(VLOOKUP(Tabulka412171820[[#This Row],[start. č.]],'3. REGISTRACE'!B:F,2,0)),"start. č. nebylo registrováno!",VLOOKUP(Tabulka412171820[[#This Row],[start. č.]],'3. REGISTRACE'!B:F,2,0)))</f>
        <v>-</v>
      </c>
      <c r="E41" s="96" t="str">
        <f>IF(ISBLANK(Tabulka412171820[[#This Row],[start. č.]]),"-",IF(ISERROR(VLOOKUP(Tabulka412171820[[#This Row],[start. č.]],'3. REGISTRACE'!B:F,3,0)),"-",VLOOKUP(Tabulka412171820[[#This Row],[start. č.]],'3. REGISTRACE'!B:F,3,0)))</f>
        <v>-</v>
      </c>
      <c r="F41" s="97" t="str">
        <f>IF(ISBLANK(Tabulka412171820[[#This Row],[start. č.]]),"-",IF(Tabulka412171820[[#This Row],[příjmení a jméno]]="start. č. nebylo registrováno!","-",IF(VLOOKUP(Tabulka412171820[[#This Row],[start. č.]],'3. REGISTRACE'!B:F,4,0)=0,"-",VLOOKUP(Tabulka412171820[[#This Row],[start. č.]],'3. REGISTRACE'!B:F,4,0))))</f>
        <v>-</v>
      </c>
      <c r="G41" s="96" t="str">
        <f>IF(ISBLANK(Tabulka412171820[[#This Row],[start. č.]]),"-",IF(Tabulka412171820[[#This Row],[příjmení a jméno]]="start. č. nebylo registrováno!","-",IF(VLOOKUP(Tabulka412171820[[#This Row],[start. č.]],'3. REGISTRACE'!B:F,5,0)=0,"-",VLOOKUP(Tabulka412171820[[#This Row],[start. č.]],'3. REGISTRACE'!B:F,5,0))))</f>
        <v>-</v>
      </c>
      <c r="H41" s="90" t="str">
        <f>IF(OR(Tabulka412171820[[#This Row],[pořadí]]="DNF",Tabulka412171820[[#This Row],[pořadí]]=" "),"-",TIME(Tabulka412171820[[#This Row],[hod]],Tabulka412171820[[#This Row],[min]],Tabulka412171820[[#This Row],[sek]]))</f>
        <v>-</v>
      </c>
      <c r="I41" s="96" t="str">
        <f>IF(ISBLANK(Tabulka412171820[[#This Row],[start. č.]]),"-",IF(Tabulka412171820[[#This Row],[příjmení a jméno]]="start. č. nebylo registrováno!","-",IF(VLOOKUP(Tabulka412171820[[#This Row],[start. č.]],'3. REGISTRACE'!B:G,6,0)=0,"-",VLOOKUP(Tabulka412171820[[#This Row],[start. č.]],'3. REGISTRACE'!B:G,6,0))))</f>
        <v>-</v>
      </c>
      <c r="J41" s="105"/>
      <c r="K41" s="106"/>
      <c r="L41" s="107"/>
      <c r="M41" s="68" t="str">
        <f>IF(AND(ISBLANK(J41),ISBLANK(K41),ISBLANK(L41)),"-",IF(H41&gt;=MAX(H$9:H43),"ok","chyba!!!"))</f>
        <v>-</v>
      </c>
    </row>
    <row r="42" spans="2:13">
      <c r="B42" s="94" t="str">
        <f t="shared" si="1"/>
        <v xml:space="preserve"> </v>
      </c>
      <c r="C42" s="69"/>
      <c r="D42" s="95" t="str">
        <f>IF(ISBLANK(Tabulka412171820[[#This Row],[start. č.]]),"-",IF(ISERROR(VLOOKUP(Tabulka412171820[[#This Row],[start. č.]],'3. REGISTRACE'!B:F,2,0)),"start. č. nebylo registrováno!",VLOOKUP(Tabulka412171820[[#This Row],[start. č.]],'3. REGISTRACE'!B:F,2,0)))</f>
        <v>-</v>
      </c>
      <c r="E42" s="96" t="str">
        <f>IF(ISBLANK(Tabulka412171820[[#This Row],[start. č.]]),"-",IF(ISERROR(VLOOKUP(Tabulka412171820[[#This Row],[start. č.]],'3. REGISTRACE'!B:F,3,0)),"-",VLOOKUP(Tabulka412171820[[#This Row],[start. č.]],'3. REGISTRACE'!B:F,3,0)))</f>
        <v>-</v>
      </c>
      <c r="F42" s="97" t="str">
        <f>IF(ISBLANK(Tabulka412171820[[#This Row],[start. č.]]),"-",IF(Tabulka412171820[[#This Row],[příjmení a jméno]]="start. č. nebylo registrováno!","-",IF(VLOOKUP(Tabulka412171820[[#This Row],[start. č.]],'3. REGISTRACE'!B:F,4,0)=0,"-",VLOOKUP(Tabulka412171820[[#This Row],[start. č.]],'3. REGISTRACE'!B:F,4,0))))</f>
        <v>-</v>
      </c>
      <c r="G42" s="96" t="str">
        <f>IF(ISBLANK(Tabulka412171820[[#This Row],[start. č.]]),"-",IF(Tabulka412171820[[#This Row],[příjmení a jméno]]="start. č. nebylo registrováno!","-",IF(VLOOKUP(Tabulka412171820[[#This Row],[start. č.]],'3. REGISTRACE'!B:F,5,0)=0,"-",VLOOKUP(Tabulka412171820[[#This Row],[start. č.]],'3. REGISTRACE'!B:F,5,0))))</f>
        <v>-</v>
      </c>
      <c r="H42" s="90" t="str">
        <f>IF(OR(Tabulka412171820[[#This Row],[pořadí]]="DNF",Tabulka412171820[[#This Row],[pořadí]]=" "),"-",TIME(Tabulka412171820[[#This Row],[hod]],Tabulka412171820[[#This Row],[min]],Tabulka412171820[[#This Row],[sek]]))</f>
        <v>-</v>
      </c>
      <c r="I42" s="96" t="str">
        <f>IF(ISBLANK(Tabulka412171820[[#This Row],[start. č.]]),"-",IF(Tabulka412171820[[#This Row],[příjmení a jméno]]="start. č. nebylo registrováno!","-",IF(VLOOKUP(Tabulka412171820[[#This Row],[start. č.]],'3. REGISTRACE'!B:G,6,0)=0,"-",VLOOKUP(Tabulka412171820[[#This Row],[start. č.]],'3. REGISTRACE'!B:G,6,0))))</f>
        <v>-</v>
      </c>
      <c r="J42" s="105"/>
      <c r="K42" s="106"/>
      <c r="L42" s="107"/>
      <c r="M42" s="68" t="str">
        <f>IF(AND(ISBLANK(J42),ISBLANK(K42),ISBLANK(L42)),"-",IF(H42&gt;=MAX(H$9:H44),"ok","chyba!!!"))</f>
        <v>-</v>
      </c>
    </row>
    <row r="43" spans="2:13">
      <c r="B43" s="94" t="str">
        <f t="shared" si="1"/>
        <v xml:space="preserve"> </v>
      </c>
      <c r="C43" s="69"/>
      <c r="D43" s="95" t="str">
        <f>IF(ISBLANK(Tabulka412171820[[#This Row],[start. č.]]),"-",IF(ISERROR(VLOOKUP(Tabulka412171820[[#This Row],[start. č.]],'3. REGISTRACE'!B:F,2,0)),"start. č. nebylo registrováno!",VLOOKUP(Tabulka412171820[[#This Row],[start. č.]],'3. REGISTRACE'!B:F,2,0)))</f>
        <v>-</v>
      </c>
      <c r="E43" s="96" t="str">
        <f>IF(ISBLANK(Tabulka412171820[[#This Row],[start. č.]]),"-",IF(ISERROR(VLOOKUP(Tabulka412171820[[#This Row],[start. č.]],'3. REGISTRACE'!B:F,3,0)),"-",VLOOKUP(Tabulka412171820[[#This Row],[start. č.]],'3. REGISTRACE'!B:F,3,0)))</f>
        <v>-</v>
      </c>
      <c r="F43" s="97" t="str">
        <f>IF(ISBLANK(Tabulka412171820[[#This Row],[start. č.]]),"-",IF(Tabulka412171820[[#This Row],[příjmení a jméno]]="start. č. nebylo registrováno!","-",IF(VLOOKUP(Tabulka412171820[[#This Row],[start. č.]],'3. REGISTRACE'!B:F,4,0)=0,"-",VLOOKUP(Tabulka412171820[[#This Row],[start. č.]],'3. REGISTRACE'!B:F,4,0))))</f>
        <v>-</v>
      </c>
      <c r="G43" s="96" t="str">
        <f>IF(ISBLANK(Tabulka412171820[[#This Row],[start. č.]]),"-",IF(Tabulka412171820[[#This Row],[příjmení a jméno]]="start. č. nebylo registrováno!","-",IF(VLOOKUP(Tabulka412171820[[#This Row],[start. č.]],'3. REGISTRACE'!B:F,5,0)=0,"-",VLOOKUP(Tabulka412171820[[#This Row],[start. č.]],'3. REGISTRACE'!B:F,5,0))))</f>
        <v>-</v>
      </c>
      <c r="H43" s="90" t="str">
        <f>IF(OR(Tabulka412171820[[#This Row],[pořadí]]="DNF",Tabulka412171820[[#This Row],[pořadí]]=" "),"-",TIME(Tabulka412171820[[#This Row],[hod]],Tabulka412171820[[#This Row],[min]],Tabulka412171820[[#This Row],[sek]]))</f>
        <v>-</v>
      </c>
      <c r="I43" s="96" t="str">
        <f>IF(ISBLANK(Tabulka412171820[[#This Row],[start. č.]]),"-",IF(Tabulka412171820[[#This Row],[příjmení a jméno]]="start. č. nebylo registrováno!","-",IF(VLOOKUP(Tabulka412171820[[#This Row],[start. č.]],'3. REGISTRACE'!B:G,6,0)=0,"-",VLOOKUP(Tabulka412171820[[#This Row],[start. č.]],'3. REGISTRACE'!B:G,6,0))))</f>
        <v>-</v>
      </c>
      <c r="J43" s="108"/>
      <c r="K43" s="109"/>
      <c r="L43" s="110"/>
      <c r="M43" s="68" t="str">
        <f>IF(AND(ISBLANK(J43),ISBLANK(K43),ISBLANK(L43)),"-",IF(H43&gt;=MAX(H$9:H45),"ok","chyba!!!"))</f>
        <v>-</v>
      </c>
    </row>
    <row r="44" spans="2:13">
      <c r="B44" s="94" t="str">
        <f t="shared" si="1"/>
        <v xml:space="preserve"> </v>
      </c>
      <c r="C44" s="69"/>
      <c r="D44" s="95" t="str">
        <f>IF(ISBLANK(Tabulka412171820[[#This Row],[start. č.]]),"-",IF(ISERROR(VLOOKUP(Tabulka412171820[[#This Row],[start. č.]],'3. REGISTRACE'!B:F,2,0)),"start. č. nebylo registrováno!",VLOOKUP(Tabulka412171820[[#This Row],[start. č.]],'3. REGISTRACE'!B:F,2,0)))</f>
        <v>-</v>
      </c>
      <c r="E44" s="96" t="str">
        <f>IF(ISBLANK(Tabulka412171820[[#This Row],[start. č.]]),"-",IF(ISERROR(VLOOKUP(Tabulka412171820[[#This Row],[start. č.]],'3. REGISTRACE'!B:F,3,0)),"-",VLOOKUP(Tabulka412171820[[#This Row],[start. č.]],'3. REGISTRACE'!B:F,3,0)))</f>
        <v>-</v>
      </c>
      <c r="F44" s="97" t="str">
        <f>IF(ISBLANK(Tabulka412171820[[#This Row],[start. č.]]),"-",IF(Tabulka412171820[[#This Row],[příjmení a jméno]]="start. č. nebylo registrováno!","-",IF(VLOOKUP(Tabulka412171820[[#This Row],[start. č.]],'3. REGISTRACE'!B:F,4,0)=0,"-",VLOOKUP(Tabulka412171820[[#This Row],[start. č.]],'3. REGISTRACE'!B:F,4,0))))</f>
        <v>-</v>
      </c>
      <c r="G44" s="96" t="str">
        <f>IF(ISBLANK(Tabulka412171820[[#This Row],[start. č.]]),"-",IF(Tabulka412171820[[#This Row],[příjmení a jméno]]="start. č. nebylo registrováno!","-",IF(VLOOKUP(Tabulka412171820[[#This Row],[start. č.]],'3. REGISTRACE'!B:F,5,0)=0,"-",VLOOKUP(Tabulka412171820[[#This Row],[start. č.]],'3. REGISTRACE'!B:F,5,0))))</f>
        <v>-</v>
      </c>
      <c r="H44" s="90" t="str">
        <f>IF(OR(Tabulka412171820[[#This Row],[pořadí]]="DNF",Tabulka412171820[[#This Row],[pořadí]]=" "),"-",TIME(Tabulka412171820[[#This Row],[hod]],Tabulka412171820[[#This Row],[min]],Tabulka412171820[[#This Row],[sek]]))</f>
        <v>-</v>
      </c>
      <c r="I44" s="96" t="str">
        <f>IF(ISBLANK(Tabulka412171820[[#This Row],[start. č.]]),"-",IF(Tabulka412171820[[#This Row],[příjmení a jméno]]="start. č. nebylo registrováno!","-",IF(VLOOKUP(Tabulka412171820[[#This Row],[start. č.]],'3. REGISTRACE'!B:G,6,0)=0,"-",VLOOKUP(Tabulka412171820[[#This Row],[start. č.]],'3. REGISTRACE'!B:G,6,0))))</f>
        <v>-</v>
      </c>
      <c r="J44" s="108"/>
      <c r="K44" s="109"/>
      <c r="L44" s="110"/>
      <c r="M44" s="68" t="str">
        <f>IF(AND(ISBLANK(J44),ISBLANK(K44),ISBLANK(L44)),"-",IF(H44&gt;=MAX(H$9:H46),"ok","chyba!!!"))</f>
        <v>-</v>
      </c>
    </row>
    <row r="45" spans="2:13">
      <c r="B45" s="94" t="str">
        <f t="shared" si="1"/>
        <v xml:space="preserve"> </v>
      </c>
      <c r="C45" s="69"/>
      <c r="D45" s="95" t="str">
        <f>IF(ISBLANK(Tabulka412171820[[#This Row],[start. č.]]),"-",IF(ISERROR(VLOOKUP(Tabulka412171820[[#This Row],[start. č.]],'3. REGISTRACE'!B:F,2,0)),"start. č. nebylo registrováno!",VLOOKUP(Tabulka412171820[[#This Row],[start. č.]],'3. REGISTRACE'!B:F,2,0)))</f>
        <v>-</v>
      </c>
      <c r="E45" s="96" t="str">
        <f>IF(ISBLANK(Tabulka412171820[[#This Row],[start. č.]]),"-",IF(ISERROR(VLOOKUP(Tabulka412171820[[#This Row],[start. č.]],'3. REGISTRACE'!B:F,3,0)),"-",VLOOKUP(Tabulka412171820[[#This Row],[start. č.]],'3. REGISTRACE'!B:F,3,0)))</f>
        <v>-</v>
      </c>
      <c r="F45" s="97" t="str">
        <f>IF(ISBLANK(Tabulka412171820[[#This Row],[start. č.]]),"-",IF(Tabulka412171820[[#This Row],[příjmení a jméno]]="start. č. nebylo registrováno!","-",IF(VLOOKUP(Tabulka412171820[[#This Row],[start. č.]],'3. REGISTRACE'!B:F,4,0)=0,"-",VLOOKUP(Tabulka412171820[[#This Row],[start. č.]],'3. REGISTRACE'!B:F,4,0))))</f>
        <v>-</v>
      </c>
      <c r="G45" s="96" t="str">
        <f>IF(ISBLANK(Tabulka412171820[[#This Row],[start. č.]]),"-",IF(Tabulka412171820[[#This Row],[příjmení a jméno]]="start. č. nebylo registrováno!","-",IF(VLOOKUP(Tabulka412171820[[#This Row],[start. č.]],'3. REGISTRACE'!B:F,5,0)=0,"-",VLOOKUP(Tabulka412171820[[#This Row],[start. č.]],'3. REGISTRACE'!B:F,5,0))))</f>
        <v>-</v>
      </c>
      <c r="H45" s="90" t="str">
        <f>IF(OR(Tabulka412171820[[#This Row],[pořadí]]="DNF",Tabulka412171820[[#This Row],[pořadí]]=" "),"-",TIME(Tabulka412171820[[#This Row],[hod]],Tabulka412171820[[#This Row],[min]],Tabulka412171820[[#This Row],[sek]]))</f>
        <v>-</v>
      </c>
      <c r="I45" s="96" t="str">
        <f>IF(ISBLANK(Tabulka412171820[[#This Row],[start. č.]]),"-",IF(Tabulka412171820[[#This Row],[příjmení a jméno]]="start. č. nebylo registrováno!","-",IF(VLOOKUP(Tabulka412171820[[#This Row],[start. č.]],'3. REGISTRACE'!B:G,6,0)=0,"-",VLOOKUP(Tabulka412171820[[#This Row],[start. č.]],'3. REGISTRACE'!B:G,6,0))))</f>
        <v>-</v>
      </c>
      <c r="J45" s="108"/>
      <c r="K45" s="109"/>
      <c r="L45" s="110"/>
      <c r="M45" s="68" t="str">
        <f>IF(AND(ISBLANK(J45),ISBLANK(K45),ISBLANK(L45)),"-",IF(H45&gt;=MAX(H$9:H47),"ok","chyba!!!"))</f>
        <v>-</v>
      </c>
    </row>
    <row r="46" spans="2:13">
      <c r="B46" s="94" t="str">
        <f t="shared" si="1"/>
        <v xml:space="preserve"> </v>
      </c>
      <c r="C46" s="69"/>
      <c r="D46" s="95" t="str">
        <f>IF(ISBLANK(Tabulka412171820[[#This Row],[start. č.]]),"-",IF(ISERROR(VLOOKUP(Tabulka412171820[[#This Row],[start. č.]],'3. REGISTRACE'!B:F,2,0)),"start. č. nebylo registrováno!",VLOOKUP(Tabulka412171820[[#This Row],[start. č.]],'3. REGISTRACE'!B:F,2,0)))</f>
        <v>-</v>
      </c>
      <c r="E46" s="96" t="str">
        <f>IF(ISBLANK(Tabulka412171820[[#This Row],[start. č.]]),"-",IF(ISERROR(VLOOKUP(Tabulka412171820[[#This Row],[start. č.]],'3. REGISTRACE'!B:F,3,0)),"-",VLOOKUP(Tabulka412171820[[#This Row],[start. č.]],'3. REGISTRACE'!B:F,3,0)))</f>
        <v>-</v>
      </c>
      <c r="F46" s="97" t="str">
        <f>IF(ISBLANK(Tabulka412171820[[#This Row],[start. č.]]),"-",IF(Tabulka412171820[[#This Row],[příjmení a jméno]]="start. č. nebylo registrováno!","-",IF(VLOOKUP(Tabulka412171820[[#This Row],[start. č.]],'3. REGISTRACE'!B:F,4,0)=0,"-",VLOOKUP(Tabulka412171820[[#This Row],[start. č.]],'3. REGISTRACE'!B:F,4,0))))</f>
        <v>-</v>
      </c>
      <c r="G46" s="96" t="str">
        <f>IF(ISBLANK(Tabulka412171820[[#This Row],[start. č.]]),"-",IF(Tabulka412171820[[#This Row],[příjmení a jméno]]="start. č. nebylo registrováno!","-",IF(VLOOKUP(Tabulka412171820[[#This Row],[start. č.]],'3. REGISTRACE'!B:F,5,0)=0,"-",VLOOKUP(Tabulka412171820[[#This Row],[start. č.]],'3. REGISTRACE'!B:F,5,0))))</f>
        <v>-</v>
      </c>
      <c r="H46" s="90" t="str">
        <f>IF(OR(Tabulka412171820[[#This Row],[pořadí]]="DNF",Tabulka412171820[[#This Row],[pořadí]]=" "),"-",TIME(Tabulka412171820[[#This Row],[hod]],Tabulka412171820[[#This Row],[min]],Tabulka412171820[[#This Row],[sek]]))</f>
        <v>-</v>
      </c>
      <c r="I46" s="96" t="str">
        <f>IF(ISBLANK(Tabulka412171820[[#This Row],[start. č.]]),"-",IF(Tabulka412171820[[#This Row],[příjmení a jméno]]="start. č. nebylo registrováno!","-",IF(VLOOKUP(Tabulka412171820[[#This Row],[start. č.]],'3. REGISTRACE'!B:G,6,0)=0,"-",VLOOKUP(Tabulka412171820[[#This Row],[start. č.]],'3. REGISTRACE'!B:G,6,0))))</f>
        <v>-</v>
      </c>
      <c r="J46" s="108"/>
      <c r="K46" s="109"/>
      <c r="L46" s="110"/>
      <c r="M46" s="68" t="str">
        <f>IF(AND(ISBLANK(J46),ISBLANK(K46),ISBLANK(L46)),"-",IF(H46&gt;=MAX(H$9:H48),"ok","chyba!!!"))</f>
        <v>-</v>
      </c>
    </row>
    <row r="47" spans="2:13">
      <c r="B47" s="94" t="str">
        <f t="shared" si="1"/>
        <v xml:space="preserve"> </v>
      </c>
      <c r="C47" s="69"/>
      <c r="D47" s="95" t="str">
        <f>IF(ISBLANK(Tabulka412171820[[#This Row],[start. č.]]),"-",IF(ISERROR(VLOOKUP(Tabulka412171820[[#This Row],[start. č.]],'3. REGISTRACE'!B:F,2,0)),"start. č. nebylo registrováno!",VLOOKUP(Tabulka412171820[[#This Row],[start. č.]],'3. REGISTRACE'!B:F,2,0)))</f>
        <v>-</v>
      </c>
      <c r="E47" s="96" t="str">
        <f>IF(ISBLANK(Tabulka412171820[[#This Row],[start. č.]]),"-",IF(ISERROR(VLOOKUP(Tabulka412171820[[#This Row],[start. č.]],'3. REGISTRACE'!B:F,3,0)),"-",VLOOKUP(Tabulka412171820[[#This Row],[start. č.]],'3. REGISTRACE'!B:F,3,0)))</f>
        <v>-</v>
      </c>
      <c r="F47" s="97" t="str">
        <f>IF(ISBLANK(Tabulka412171820[[#This Row],[start. č.]]),"-",IF(Tabulka412171820[[#This Row],[příjmení a jméno]]="start. č. nebylo registrováno!","-",IF(VLOOKUP(Tabulka412171820[[#This Row],[start. č.]],'3. REGISTRACE'!B:F,4,0)=0,"-",VLOOKUP(Tabulka412171820[[#This Row],[start. č.]],'3. REGISTRACE'!B:F,4,0))))</f>
        <v>-</v>
      </c>
      <c r="G47" s="96" t="str">
        <f>IF(ISBLANK(Tabulka412171820[[#This Row],[start. č.]]),"-",IF(Tabulka412171820[[#This Row],[příjmení a jméno]]="start. č. nebylo registrováno!","-",IF(VLOOKUP(Tabulka412171820[[#This Row],[start. č.]],'3. REGISTRACE'!B:F,5,0)=0,"-",VLOOKUP(Tabulka412171820[[#This Row],[start. č.]],'3. REGISTRACE'!B:F,5,0))))</f>
        <v>-</v>
      </c>
      <c r="H47" s="90" t="str">
        <f>IF(OR(Tabulka412171820[[#This Row],[pořadí]]="DNF",Tabulka412171820[[#This Row],[pořadí]]=" "),"-",TIME(Tabulka412171820[[#This Row],[hod]],Tabulka412171820[[#This Row],[min]],Tabulka412171820[[#This Row],[sek]]))</f>
        <v>-</v>
      </c>
      <c r="I47" s="96" t="str">
        <f>IF(ISBLANK(Tabulka412171820[[#This Row],[start. č.]]),"-",IF(Tabulka412171820[[#This Row],[příjmení a jméno]]="start. č. nebylo registrováno!","-",IF(VLOOKUP(Tabulka412171820[[#This Row],[start. č.]],'3. REGISTRACE'!B:G,6,0)=0,"-",VLOOKUP(Tabulka412171820[[#This Row],[start. č.]],'3. REGISTRACE'!B:G,6,0))))</f>
        <v>-</v>
      </c>
      <c r="J47" s="108"/>
      <c r="K47" s="109"/>
      <c r="L47" s="110"/>
      <c r="M47" s="68" t="str">
        <f>IF(AND(ISBLANK(J47),ISBLANK(K47),ISBLANK(L47)),"-",IF(H47&gt;=MAX(H$9:H49),"ok","chyba!!!"))</f>
        <v>-</v>
      </c>
    </row>
    <row r="48" spans="2:13">
      <c r="B48" s="94" t="str">
        <f t="shared" si="1"/>
        <v xml:space="preserve"> </v>
      </c>
      <c r="C48" s="69"/>
      <c r="D48" s="95" t="str">
        <f>IF(ISBLANK(Tabulka412171820[[#This Row],[start. č.]]),"-",IF(ISERROR(VLOOKUP(Tabulka412171820[[#This Row],[start. č.]],'3. REGISTRACE'!B:F,2,0)),"start. č. nebylo registrováno!",VLOOKUP(Tabulka412171820[[#This Row],[start. č.]],'3. REGISTRACE'!B:F,2,0)))</f>
        <v>-</v>
      </c>
      <c r="E48" s="96" t="str">
        <f>IF(ISBLANK(Tabulka412171820[[#This Row],[start. č.]]),"-",IF(ISERROR(VLOOKUP(Tabulka412171820[[#This Row],[start. č.]],'3. REGISTRACE'!B:F,3,0)),"-",VLOOKUP(Tabulka412171820[[#This Row],[start. č.]],'3. REGISTRACE'!B:F,3,0)))</f>
        <v>-</v>
      </c>
      <c r="F48" s="97" t="str">
        <f>IF(ISBLANK(Tabulka412171820[[#This Row],[start. č.]]),"-",IF(Tabulka412171820[[#This Row],[příjmení a jméno]]="start. č. nebylo registrováno!","-",IF(VLOOKUP(Tabulka412171820[[#This Row],[start. č.]],'3. REGISTRACE'!B:F,4,0)=0,"-",VLOOKUP(Tabulka412171820[[#This Row],[start. č.]],'3. REGISTRACE'!B:F,4,0))))</f>
        <v>-</v>
      </c>
      <c r="G48" s="96" t="str">
        <f>IF(ISBLANK(Tabulka412171820[[#This Row],[start. č.]]),"-",IF(Tabulka412171820[[#This Row],[příjmení a jméno]]="start. č. nebylo registrováno!","-",IF(VLOOKUP(Tabulka412171820[[#This Row],[start. č.]],'3. REGISTRACE'!B:F,5,0)=0,"-",VLOOKUP(Tabulka412171820[[#This Row],[start. č.]],'3. REGISTRACE'!B:F,5,0))))</f>
        <v>-</v>
      </c>
      <c r="H48" s="90" t="str">
        <f>IF(OR(Tabulka412171820[[#This Row],[pořadí]]="DNF",Tabulka412171820[[#This Row],[pořadí]]=" "),"-",TIME(Tabulka412171820[[#This Row],[hod]],Tabulka412171820[[#This Row],[min]],Tabulka412171820[[#This Row],[sek]]))</f>
        <v>-</v>
      </c>
      <c r="I48" s="96" t="str">
        <f>IF(ISBLANK(Tabulka412171820[[#This Row],[start. č.]]),"-",IF(Tabulka412171820[[#This Row],[příjmení a jméno]]="start. č. nebylo registrováno!","-",IF(VLOOKUP(Tabulka412171820[[#This Row],[start. č.]],'3. REGISTRACE'!B:G,6,0)=0,"-",VLOOKUP(Tabulka412171820[[#This Row],[start. č.]],'3. REGISTRACE'!B:G,6,0))))</f>
        <v>-</v>
      </c>
      <c r="J48" s="108"/>
      <c r="K48" s="109"/>
      <c r="L48" s="110"/>
      <c r="M48" s="68" t="str">
        <f>IF(AND(ISBLANK(J48),ISBLANK(K48),ISBLANK(L48)),"-",IF(H48&gt;=MAX(H$9:H50),"ok","chyba!!!"))</f>
        <v>-</v>
      </c>
    </row>
    <row r="49" spans="2:13">
      <c r="B49" s="94" t="str">
        <f t="shared" si="1"/>
        <v xml:space="preserve"> </v>
      </c>
      <c r="C49" s="69"/>
      <c r="D49" s="95" t="str">
        <f>IF(ISBLANK(Tabulka412171820[[#This Row],[start. č.]]),"-",IF(ISERROR(VLOOKUP(Tabulka412171820[[#This Row],[start. č.]],'3. REGISTRACE'!B:F,2,0)),"start. č. nebylo registrováno!",VLOOKUP(Tabulka412171820[[#This Row],[start. č.]],'3. REGISTRACE'!B:F,2,0)))</f>
        <v>-</v>
      </c>
      <c r="E49" s="96" t="str">
        <f>IF(ISBLANK(Tabulka412171820[[#This Row],[start. č.]]),"-",IF(ISERROR(VLOOKUP(Tabulka412171820[[#This Row],[start. č.]],'3. REGISTRACE'!B:F,3,0)),"-",VLOOKUP(Tabulka412171820[[#This Row],[start. č.]],'3. REGISTRACE'!B:F,3,0)))</f>
        <v>-</v>
      </c>
      <c r="F49" s="97" t="str">
        <f>IF(ISBLANK(Tabulka412171820[[#This Row],[start. č.]]),"-",IF(Tabulka412171820[[#This Row],[příjmení a jméno]]="start. č. nebylo registrováno!","-",IF(VLOOKUP(Tabulka412171820[[#This Row],[start. č.]],'3. REGISTRACE'!B:F,4,0)=0,"-",VLOOKUP(Tabulka412171820[[#This Row],[start. č.]],'3. REGISTRACE'!B:F,4,0))))</f>
        <v>-</v>
      </c>
      <c r="G49" s="96" t="str">
        <f>IF(ISBLANK(Tabulka412171820[[#This Row],[start. č.]]),"-",IF(Tabulka412171820[[#This Row],[příjmení a jméno]]="start. č. nebylo registrováno!","-",IF(VLOOKUP(Tabulka412171820[[#This Row],[start. č.]],'3. REGISTRACE'!B:F,5,0)=0,"-",VLOOKUP(Tabulka412171820[[#This Row],[start. č.]],'3. REGISTRACE'!B:F,5,0))))</f>
        <v>-</v>
      </c>
      <c r="H49" s="90" t="str">
        <f>IF(OR(Tabulka412171820[[#This Row],[pořadí]]="DNF",Tabulka412171820[[#This Row],[pořadí]]=" "),"-",TIME(Tabulka412171820[[#This Row],[hod]],Tabulka412171820[[#This Row],[min]],Tabulka412171820[[#This Row],[sek]]))</f>
        <v>-</v>
      </c>
      <c r="I49" s="96" t="str">
        <f>IF(ISBLANK(Tabulka412171820[[#This Row],[start. č.]]),"-",IF(Tabulka412171820[[#This Row],[příjmení a jméno]]="start. č. nebylo registrováno!","-",IF(VLOOKUP(Tabulka412171820[[#This Row],[start. č.]],'3. REGISTRACE'!B:G,6,0)=0,"-",VLOOKUP(Tabulka412171820[[#This Row],[start. č.]],'3. REGISTRACE'!B:G,6,0))))</f>
        <v>-</v>
      </c>
      <c r="J49" s="108"/>
      <c r="K49" s="109"/>
      <c r="L49" s="110"/>
      <c r="M49" s="68" t="str">
        <f>IF(AND(ISBLANK(J49),ISBLANK(K49),ISBLANK(L49)),"-",IF(H49&gt;=MAX(H$9:H51),"ok","chyba!!!"))</f>
        <v>-</v>
      </c>
    </row>
    <row r="50" spans="2:13">
      <c r="B50" s="94" t="str">
        <f t="shared" si="1"/>
        <v xml:space="preserve"> </v>
      </c>
      <c r="C50" s="69"/>
      <c r="D50" s="95" t="str">
        <f>IF(ISBLANK(Tabulka412171820[[#This Row],[start. č.]]),"-",IF(ISERROR(VLOOKUP(Tabulka412171820[[#This Row],[start. č.]],'3. REGISTRACE'!B:F,2,0)),"start. č. nebylo registrováno!",VLOOKUP(Tabulka412171820[[#This Row],[start. č.]],'3. REGISTRACE'!B:F,2,0)))</f>
        <v>-</v>
      </c>
      <c r="E50" s="96" t="str">
        <f>IF(ISBLANK(Tabulka412171820[[#This Row],[start. č.]]),"-",IF(ISERROR(VLOOKUP(Tabulka412171820[[#This Row],[start. č.]],'3. REGISTRACE'!B:F,3,0)),"-",VLOOKUP(Tabulka412171820[[#This Row],[start. č.]],'3. REGISTRACE'!B:F,3,0)))</f>
        <v>-</v>
      </c>
      <c r="F50" s="97" t="str">
        <f>IF(ISBLANK(Tabulka412171820[[#This Row],[start. č.]]),"-",IF(Tabulka412171820[[#This Row],[příjmení a jméno]]="start. č. nebylo registrováno!","-",IF(VLOOKUP(Tabulka412171820[[#This Row],[start. č.]],'3. REGISTRACE'!B:F,4,0)=0,"-",VLOOKUP(Tabulka412171820[[#This Row],[start. č.]],'3. REGISTRACE'!B:F,4,0))))</f>
        <v>-</v>
      </c>
      <c r="G50" s="96" t="str">
        <f>IF(ISBLANK(Tabulka412171820[[#This Row],[start. č.]]),"-",IF(Tabulka412171820[[#This Row],[příjmení a jméno]]="start. č. nebylo registrováno!","-",IF(VLOOKUP(Tabulka412171820[[#This Row],[start. č.]],'3. REGISTRACE'!B:F,5,0)=0,"-",VLOOKUP(Tabulka412171820[[#This Row],[start. č.]],'3. REGISTRACE'!B:F,5,0))))</f>
        <v>-</v>
      </c>
      <c r="H50" s="90" t="str">
        <f>IF(OR(Tabulka412171820[[#This Row],[pořadí]]="DNF",Tabulka412171820[[#This Row],[pořadí]]=" "),"-",TIME(Tabulka412171820[[#This Row],[hod]],Tabulka412171820[[#This Row],[min]],Tabulka412171820[[#This Row],[sek]]))</f>
        <v>-</v>
      </c>
      <c r="I50" s="96" t="str">
        <f>IF(ISBLANK(Tabulka412171820[[#This Row],[start. č.]]),"-",IF(Tabulka412171820[[#This Row],[příjmení a jméno]]="start. č. nebylo registrováno!","-",IF(VLOOKUP(Tabulka412171820[[#This Row],[start. č.]],'3. REGISTRACE'!B:G,6,0)=0,"-",VLOOKUP(Tabulka412171820[[#This Row],[start. č.]],'3. REGISTRACE'!B:G,6,0))))</f>
        <v>-</v>
      </c>
      <c r="J50" s="108"/>
      <c r="K50" s="109"/>
      <c r="L50" s="110"/>
      <c r="M50" s="68" t="str">
        <f>IF(AND(ISBLANK(J50),ISBLANK(K50),ISBLANK(L50)),"-",IF(H50&gt;=MAX(H$9:H52),"ok","chyba!!!"))</f>
        <v>-</v>
      </c>
    </row>
    <row r="51" spans="2:13">
      <c r="B51" s="94" t="str">
        <f t="shared" si="1"/>
        <v xml:space="preserve"> </v>
      </c>
      <c r="C51" s="69"/>
      <c r="D51" s="95" t="str">
        <f>IF(ISBLANK(Tabulka412171820[[#This Row],[start. č.]]),"-",IF(ISERROR(VLOOKUP(Tabulka412171820[[#This Row],[start. č.]],'3. REGISTRACE'!B:F,2,0)),"start. č. nebylo registrováno!",VLOOKUP(Tabulka412171820[[#This Row],[start. č.]],'3. REGISTRACE'!B:F,2,0)))</f>
        <v>-</v>
      </c>
      <c r="E51" s="96" t="str">
        <f>IF(ISBLANK(Tabulka412171820[[#This Row],[start. č.]]),"-",IF(ISERROR(VLOOKUP(Tabulka412171820[[#This Row],[start. č.]],'3. REGISTRACE'!B:F,3,0)),"-",VLOOKUP(Tabulka412171820[[#This Row],[start. č.]],'3. REGISTRACE'!B:F,3,0)))</f>
        <v>-</v>
      </c>
      <c r="F51" s="97" t="str">
        <f>IF(ISBLANK(Tabulka412171820[[#This Row],[start. č.]]),"-",IF(Tabulka412171820[[#This Row],[příjmení a jméno]]="start. č. nebylo registrováno!","-",IF(VLOOKUP(Tabulka412171820[[#This Row],[start. č.]],'3. REGISTRACE'!B:F,4,0)=0,"-",VLOOKUP(Tabulka412171820[[#This Row],[start. č.]],'3. REGISTRACE'!B:F,4,0))))</f>
        <v>-</v>
      </c>
      <c r="G51" s="96" t="str">
        <f>IF(ISBLANK(Tabulka412171820[[#This Row],[start. č.]]),"-",IF(Tabulka412171820[[#This Row],[příjmení a jméno]]="start. č. nebylo registrováno!","-",IF(VLOOKUP(Tabulka412171820[[#This Row],[start. č.]],'3. REGISTRACE'!B:F,5,0)=0,"-",VLOOKUP(Tabulka412171820[[#This Row],[start. č.]],'3. REGISTRACE'!B:F,5,0))))</f>
        <v>-</v>
      </c>
      <c r="H51" s="90" t="str">
        <f>IF(OR(Tabulka412171820[[#This Row],[pořadí]]="DNF",Tabulka412171820[[#This Row],[pořadí]]=" "),"-",TIME(Tabulka412171820[[#This Row],[hod]],Tabulka412171820[[#This Row],[min]],Tabulka412171820[[#This Row],[sek]]))</f>
        <v>-</v>
      </c>
      <c r="I51" s="96" t="str">
        <f>IF(ISBLANK(Tabulka412171820[[#This Row],[start. č.]]),"-",IF(Tabulka412171820[[#This Row],[příjmení a jméno]]="start. č. nebylo registrováno!","-",IF(VLOOKUP(Tabulka412171820[[#This Row],[start. č.]],'3. REGISTRACE'!B:G,6,0)=0,"-",VLOOKUP(Tabulka412171820[[#This Row],[start. č.]],'3. REGISTRACE'!B:G,6,0))))</f>
        <v>-</v>
      </c>
      <c r="J51" s="108"/>
      <c r="K51" s="109"/>
      <c r="L51" s="110"/>
      <c r="M51" s="68" t="str">
        <f>IF(AND(ISBLANK(J51),ISBLANK(K51),ISBLANK(L51)),"-",IF(H51&gt;=MAX(H$9:H53),"ok","chyba!!!"))</f>
        <v>-</v>
      </c>
    </row>
    <row r="52" spans="2:13">
      <c r="B52" s="94" t="str">
        <f t="shared" si="1"/>
        <v xml:space="preserve"> </v>
      </c>
      <c r="C52" s="69"/>
      <c r="D52" s="95" t="str">
        <f>IF(ISBLANK(Tabulka412171820[[#This Row],[start. č.]]),"-",IF(ISERROR(VLOOKUP(Tabulka412171820[[#This Row],[start. č.]],'3. REGISTRACE'!B:F,2,0)),"start. č. nebylo registrováno!",VLOOKUP(Tabulka412171820[[#This Row],[start. č.]],'3. REGISTRACE'!B:F,2,0)))</f>
        <v>-</v>
      </c>
      <c r="E52" s="96" t="str">
        <f>IF(ISBLANK(Tabulka412171820[[#This Row],[start. č.]]),"-",IF(ISERROR(VLOOKUP(Tabulka412171820[[#This Row],[start. č.]],'3. REGISTRACE'!B:F,3,0)),"-",VLOOKUP(Tabulka412171820[[#This Row],[start. č.]],'3. REGISTRACE'!B:F,3,0)))</f>
        <v>-</v>
      </c>
      <c r="F52" s="97" t="str">
        <f>IF(ISBLANK(Tabulka412171820[[#This Row],[start. č.]]),"-",IF(Tabulka412171820[[#This Row],[příjmení a jméno]]="start. č. nebylo registrováno!","-",IF(VLOOKUP(Tabulka412171820[[#This Row],[start. č.]],'3. REGISTRACE'!B:F,4,0)=0,"-",VLOOKUP(Tabulka412171820[[#This Row],[start. č.]],'3. REGISTRACE'!B:F,4,0))))</f>
        <v>-</v>
      </c>
      <c r="G52" s="96" t="str">
        <f>IF(ISBLANK(Tabulka412171820[[#This Row],[start. č.]]),"-",IF(Tabulka412171820[[#This Row],[příjmení a jméno]]="start. č. nebylo registrováno!","-",IF(VLOOKUP(Tabulka412171820[[#This Row],[start. č.]],'3. REGISTRACE'!B:F,5,0)=0,"-",VLOOKUP(Tabulka412171820[[#This Row],[start. č.]],'3. REGISTRACE'!B:F,5,0))))</f>
        <v>-</v>
      </c>
      <c r="H52" s="90" t="str">
        <f>IF(OR(Tabulka412171820[[#This Row],[pořadí]]="DNF",Tabulka412171820[[#This Row],[pořadí]]=" "),"-",TIME(Tabulka412171820[[#This Row],[hod]],Tabulka412171820[[#This Row],[min]],Tabulka412171820[[#This Row],[sek]]))</f>
        <v>-</v>
      </c>
      <c r="I52" s="96" t="str">
        <f>IF(ISBLANK(Tabulka412171820[[#This Row],[start. č.]]),"-",IF(Tabulka412171820[[#This Row],[příjmení a jméno]]="start. č. nebylo registrováno!","-",IF(VLOOKUP(Tabulka412171820[[#This Row],[start. č.]],'3. REGISTRACE'!B:G,6,0)=0,"-",VLOOKUP(Tabulka412171820[[#This Row],[start. č.]],'3. REGISTRACE'!B:G,6,0))))</f>
        <v>-</v>
      </c>
      <c r="J52" s="108"/>
      <c r="K52" s="109"/>
      <c r="L52" s="110"/>
      <c r="M52" s="68" t="str">
        <f>IF(AND(ISBLANK(J52),ISBLANK(K52),ISBLANK(L52)),"-",IF(H52&gt;=MAX(H$9:H54),"ok","chyba!!!"))</f>
        <v>-</v>
      </c>
    </row>
    <row r="53" spans="2:13">
      <c r="B53" s="94" t="str">
        <f t="shared" si="1"/>
        <v xml:space="preserve"> </v>
      </c>
      <c r="C53" s="69"/>
      <c r="D53" s="95" t="str">
        <f>IF(ISBLANK(Tabulka412171820[[#This Row],[start. č.]]),"-",IF(ISERROR(VLOOKUP(Tabulka412171820[[#This Row],[start. č.]],'3. REGISTRACE'!B:F,2,0)),"start. č. nebylo registrováno!",VLOOKUP(Tabulka412171820[[#This Row],[start. č.]],'3. REGISTRACE'!B:F,2,0)))</f>
        <v>-</v>
      </c>
      <c r="E53" s="96" t="str">
        <f>IF(ISBLANK(Tabulka412171820[[#This Row],[start. č.]]),"-",IF(ISERROR(VLOOKUP(Tabulka412171820[[#This Row],[start. č.]],'3. REGISTRACE'!B:F,3,0)),"-",VLOOKUP(Tabulka412171820[[#This Row],[start. č.]],'3. REGISTRACE'!B:F,3,0)))</f>
        <v>-</v>
      </c>
      <c r="F53" s="97" t="str">
        <f>IF(ISBLANK(Tabulka412171820[[#This Row],[start. č.]]),"-",IF(Tabulka412171820[[#This Row],[příjmení a jméno]]="start. č. nebylo registrováno!","-",IF(VLOOKUP(Tabulka412171820[[#This Row],[start. č.]],'3. REGISTRACE'!B:F,4,0)=0,"-",VLOOKUP(Tabulka412171820[[#This Row],[start. č.]],'3. REGISTRACE'!B:F,4,0))))</f>
        <v>-</v>
      </c>
      <c r="G53" s="96" t="str">
        <f>IF(ISBLANK(Tabulka412171820[[#This Row],[start. č.]]),"-",IF(Tabulka412171820[[#This Row],[příjmení a jméno]]="start. č. nebylo registrováno!","-",IF(VLOOKUP(Tabulka412171820[[#This Row],[start. č.]],'3. REGISTRACE'!B:F,5,0)=0,"-",VLOOKUP(Tabulka412171820[[#This Row],[start. č.]],'3. REGISTRACE'!B:F,5,0))))</f>
        <v>-</v>
      </c>
      <c r="H53" s="90" t="str">
        <f>IF(OR(Tabulka412171820[[#This Row],[pořadí]]="DNF",Tabulka412171820[[#This Row],[pořadí]]=" "),"-",TIME(Tabulka412171820[[#This Row],[hod]],Tabulka412171820[[#This Row],[min]],Tabulka412171820[[#This Row],[sek]]))</f>
        <v>-</v>
      </c>
      <c r="I53" s="96" t="str">
        <f>IF(ISBLANK(Tabulka412171820[[#This Row],[start. č.]]),"-",IF(Tabulka412171820[[#This Row],[příjmení a jméno]]="start. č. nebylo registrováno!","-",IF(VLOOKUP(Tabulka412171820[[#This Row],[start. č.]],'3. REGISTRACE'!B:G,6,0)=0,"-",VLOOKUP(Tabulka412171820[[#This Row],[start. č.]],'3. REGISTRACE'!B:G,6,0))))</f>
        <v>-</v>
      </c>
      <c r="J53" s="108"/>
      <c r="K53" s="109"/>
      <c r="L53" s="110"/>
      <c r="M53" s="68" t="str">
        <f>IF(AND(ISBLANK(J53),ISBLANK(K53),ISBLANK(L53)),"-",IF(H53&gt;=MAX(H$9:H55),"ok","chyba!!!"))</f>
        <v>-</v>
      </c>
    </row>
    <row r="54" spans="2:13">
      <c r="B54" s="94" t="str">
        <f t="shared" si="1"/>
        <v xml:space="preserve"> </v>
      </c>
      <c r="C54" s="69"/>
      <c r="D54" s="95" t="str">
        <f>IF(ISBLANK(Tabulka412171820[[#This Row],[start. č.]]),"-",IF(ISERROR(VLOOKUP(Tabulka412171820[[#This Row],[start. č.]],'3. REGISTRACE'!B:F,2,0)),"start. č. nebylo registrováno!",VLOOKUP(Tabulka412171820[[#This Row],[start. č.]],'3. REGISTRACE'!B:F,2,0)))</f>
        <v>-</v>
      </c>
      <c r="E54" s="96" t="str">
        <f>IF(ISBLANK(Tabulka412171820[[#This Row],[start. č.]]),"-",IF(ISERROR(VLOOKUP(Tabulka412171820[[#This Row],[start. č.]],'3. REGISTRACE'!B:F,3,0)),"-",VLOOKUP(Tabulka412171820[[#This Row],[start. č.]],'3. REGISTRACE'!B:F,3,0)))</f>
        <v>-</v>
      </c>
      <c r="F54" s="97" t="str">
        <f>IF(ISBLANK(Tabulka412171820[[#This Row],[start. č.]]),"-",IF(Tabulka412171820[[#This Row],[příjmení a jméno]]="start. č. nebylo registrováno!","-",IF(VLOOKUP(Tabulka412171820[[#This Row],[start. č.]],'3. REGISTRACE'!B:F,4,0)=0,"-",VLOOKUP(Tabulka412171820[[#This Row],[start. č.]],'3. REGISTRACE'!B:F,4,0))))</f>
        <v>-</v>
      </c>
      <c r="G54" s="96" t="str">
        <f>IF(ISBLANK(Tabulka412171820[[#This Row],[start. č.]]),"-",IF(Tabulka412171820[[#This Row],[příjmení a jméno]]="start. č. nebylo registrováno!","-",IF(VLOOKUP(Tabulka412171820[[#This Row],[start. č.]],'3. REGISTRACE'!B:F,5,0)=0,"-",VLOOKUP(Tabulka412171820[[#This Row],[start. č.]],'3. REGISTRACE'!B:F,5,0))))</f>
        <v>-</v>
      </c>
      <c r="H54" s="90" t="str">
        <f>IF(OR(Tabulka412171820[[#This Row],[pořadí]]="DNF",Tabulka412171820[[#This Row],[pořadí]]=" "),"-",TIME(Tabulka412171820[[#This Row],[hod]],Tabulka412171820[[#This Row],[min]],Tabulka412171820[[#This Row],[sek]]))</f>
        <v>-</v>
      </c>
      <c r="I54" s="96" t="str">
        <f>IF(ISBLANK(Tabulka412171820[[#This Row],[start. č.]]),"-",IF(Tabulka412171820[[#This Row],[příjmení a jméno]]="start. č. nebylo registrováno!","-",IF(VLOOKUP(Tabulka412171820[[#This Row],[start. č.]],'3. REGISTRACE'!B:G,6,0)=0,"-",VLOOKUP(Tabulka412171820[[#This Row],[start. č.]],'3. REGISTRACE'!B:G,6,0))))</f>
        <v>-</v>
      </c>
      <c r="J54" s="108"/>
      <c r="K54" s="109"/>
      <c r="L54" s="110"/>
      <c r="M54" s="68" t="str">
        <f>IF(AND(ISBLANK(J54),ISBLANK(K54),ISBLANK(L54)),"-",IF(H54&gt;=MAX(H$9:H56),"ok","chyba!!!"))</f>
        <v>-</v>
      </c>
    </row>
    <row r="55" spans="2:13">
      <c r="B55" s="94" t="str">
        <f t="shared" si="1"/>
        <v xml:space="preserve"> </v>
      </c>
      <c r="C55" s="69"/>
      <c r="D55" s="95" t="str">
        <f>IF(ISBLANK(Tabulka412171820[[#This Row],[start. č.]]),"-",IF(ISERROR(VLOOKUP(Tabulka412171820[[#This Row],[start. č.]],'3. REGISTRACE'!B:F,2,0)),"start. č. nebylo registrováno!",VLOOKUP(Tabulka412171820[[#This Row],[start. č.]],'3. REGISTRACE'!B:F,2,0)))</f>
        <v>-</v>
      </c>
      <c r="E55" s="96" t="str">
        <f>IF(ISBLANK(Tabulka412171820[[#This Row],[start. č.]]),"-",IF(ISERROR(VLOOKUP(Tabulka412171820[[#This Row],[start. č.]],'3. REGISTRACE'!B:F,3,0)),"-",VLOOKUP(Tabulka412171820[[#This Row],[start. č.]],'3. REGISTRACE'!B:F,3,0)))</f>
        <v>-</v>
      </c>
      <c r="F55" s="97" t="str">
        <f>IF(ISBLANK(Tabulka412171820[[#This Row],[start. č.]]),"-",IF(Tabulka412171820[[#This Row],[příjmení a jméno]]="start. č. nebylo registrováno!","-",IF(VLOOKUP(Tabulka412171820[[#This Row],[start. č.]],'3. REGISTRACE'!B:F,4,0)=0,"-",VLOOKUP(Tabulka412171820[[#This Row],[start. č.]],'3. REGISTRACE'!B:F,4,0))))</f>
        <v>-</v>
      </c>
      <c r="G55" s="96" t="str">
        <f>IF(ISBLANK(Tabulka412171820[[#This Row],[start. č.]]),"-",IF(Tabulka412171820[[#This Row],[příjmení a jméno]]="start. č. nebylo registrováno!","-",IF(VLOOKUP(Tabulka412171820[[#This Row],[start. č.]],'3. REGISTRACE'!B:F,5,0)=0,"-",VLOOKUP(Tabulka412171820[[#This Row],[start. č.]],'3. REGISTRACE'!B:F,5,0))))</f>
        <v>-</v>
      </c>
      <c r="H55" s="90" t="str">
        <f>IF(OR(Tabulka412171820[[#This Row],[pořadí]]="DNF",Tabulka412171820[[#This Row],[pořadí]]=" "),"-",TIME(Tabulka412171820[[#This Row],[hod]],Tabulka412171820[[#This Row],[min]],Tabulka412171820[[#This Row],[sek]]))</f>
        <v>-</v>
      </c>
      <c r="I55" s="96" t="str">
        <f>IF(ISBLANK(Tabulka412171820[[#This Row],[start. č.]]),"-",IF(Tabulka412171820[[#This Row],[příjmení a jméno]]="start. č. nebylo registrováno!","-",IF(VLOOKUP(Tabulka412171820[[#This Row],[start. č.]],'3. REGISTRACE'!B:G,6,0)=0,"-",VLOOKUP(Tabulka412171820[[#This Row],[start. č.]],'3. REGISTRACE'!B:G,6,0))))</f>
        <v>-</v>
      </c>
      <c r="J55" s="108"/>
      <c r="K55" s="109"/>
      <c r="L55" s="110"/>
      <c r="M55" s="68" t="str">
        <f>IF(AND(ISBLANK(J55),ISBLANK(K55),ISBLANK(L55)),"-",IF(H55&gt;=MAX(H$9:H57),"ok","chyba!!!"))</f>
        <v>-</v>
      </c>
    </row>
    <row r="56" spans="2:13">
      <c r="B56" s="94" t="str">
        <f t="shared" si="1"/>
        <v xml:space="preserve"> </v>
      </c>
      <c r="C56" s="69"/>
      <c r="D56" s="95" t="str">
        <f>IF(ISBLANK(Tabulka412171820[[#This Row],[start. č.]]),"-",IF(ISERROR(VLOOKUP(Tabulka412171820[[#This Row],[start. č.]],'3. REGISTRACE'!B:F,2,0)),"start. č. nebylo registrováno!",VLOOKUP(Tabulka412171820[[#This Row],[start. č.]],'3. REGISTRACE'!B:F,2,0)))</f>
        <v>-</v>
      </c>
      <c r="E56" s="96" t="str">
        <f>IF(ISBLANK(Tabulka412171820[[#This Row],[start. č.]]),"-",IF(ISERROR(VLOOKUP(Tabulka412171820[[#This Row],[start. č.]],'3. REGISTRACE'!B:F,3,0)),"-",VLOOKUP(Tabulka412171820[[#This Row],[start. č.]],'3. REGISTRACE'!B:F,3,0)))</f>
        <v>-</v>
      </c>
      <c r="F56" s="97" t="str">
        <f>IF(ISBLANK(Tabulka412171820[[#This Row],[start. č.]]),"-",IF(Tabulka412171820[[#This Row],[příjmení a jméno]]="start. č. nebylo registrováno!","-",IF(VLOOKUP(Tabulka412171820[[#This Row],[start. č.]],'3. REGISTRACE'!B:F,4,0)=0,"-",VLOOKUP(Tabulka412171820[[#This Row],[start. č.]],'3. REGISTRACE'!B:F,4,0))))</f>
        <v>-</v>
      </c>
      <c r="G56" s="96" t="str">
        <f>IF(ISBLANK(Tabulka412171820[[#This Row],[start. č.]]),"-",IF(Tabulka412171820[[#This Row],[příjmení a jméno]]="start. č. nebylo registrováno!","-",IF(VLOOKUP(Tabulka412171820[[#This Row],[start. č.]],'3. REGISTRACE'!B:F,5,0)=0,"-",VLOOKUP(Tabulka412171820[[#This Row],[start. č.]],'3. REGISTRACE'!B:F,5,0))))</f>
        <v>-</v>
      </c>
      <c r="H56" s="90" t="str">
        <f>IF(OR(Tabulka412171820[[#This Row],[pořadí]]="DNF",Tabulka412171820[[#This Row],[pořadí]]=" "),"-",TIME(Tabulka412171820[[#This Row],[hod]],Tabulka412171820[[#This Row],[min]],Tabulka412171820[[#This Row],[sek]]))</f>
        <v>-</v>
      </c>
      <c r="I56" s="96" t="str">
        <f>IF(ISBLANK(Tabulka412171820[[#This Row],[start. č.]]),"-",IF(Tabulka412171820[[#This Row],[příjmení a jméno]]="start. č. nebylo registrováno!","-",IF(VLOOKUP(Tabulka412171820[[#This Row],[start. č.]],'3. REGISTRACE'!B:G,6,0)=0,"-",VLOOKUP(Tabulka412171820[[#This Row],[start. č.]],'3. REGISTRACE'!B:G,6,0))))</f>
        <v>-</v>
      </c>
      <c r="J56" s="108"/>
      <c r="K56" s="109"/>
      <c r="L56" s="110"/>
      <c r="M56" s="68" t="str">
        <f>IF(AND(ISBLANK(J56),ISBLANK(K56),ISBLANK(L56)),"-",IF(H56&gt;=MAX(H$9:H58),"ok","chyba!!!"))</f>
        <v>-</v>
      </c>
    </row>
    <row r="57" spans="2:13">
      <c r="B57" s="94" t="str">
        <f t="shared" si="1"/>
        <v xml:space="preserve"> </v>
      </c>
      <c r="C57" s="69"/>
      <c r="D57" s="95" t="str">
        <f>IF(ISBLANK(Tabulka412171820[[#This Row],[start. č.]]),"-",IF(ISERROR(VLOOKUP(Tabulka412171820[[#This Row],[start. č.]],'3. REGISTRACE'!B:F,2,0)),"start. č. nebylo registrováno!",VLOOKUP(Tabulka412171820[[#This Row],[start. č.]],'3. REGISTRACE'!B:F,2,0)))</f>
        <v>-</v>
      </c>
      <c r="E57" s="96" t="str">
        <f>IF(ISBLANK(Tabulka412171820[[#This Row],[start. č.]]),"-",IF(ISERROR(VLOOKUP(Tabulka412171820[[#This Row],[start. č.]],'3. REGISTRACE'!B:F,3,0)),"-",VLOOKUP(Tabulka412171820[[#This Row],[start. č.]],'3. REGISTRACE'!B:F,3,0)))</f>
        <v>-</v>
      </c>
      <c r="F57" s="97" t="str">
        <f>IF(ISBLANK(Tabulka412171820[[#This Row],[start. č.]]),"-",IF(Tabulka412171820[[#This Row],[příjmení a jméno]]="start. č. nebylo registrováno!","-",IF(VLOOKUP(Tabulka412171820[[#This Row],[start. č.]],'3. REGISTRACE'!B:F,4,0)=0,"-",VLOOKUP(Tabulka412171820[[#This Row],[start. č.]],'3. REGISTRACE'!B:F,4,0))))</f>
        <v>-</v>
      </c>
      <c r="G57" s="96" t="str">
        <f>IF(ISBLANK(Tabulka412171820[[#This Row],[start. č.]]),"-",IF(Tabulka412171820[[#This Row],[příjmení a jméno]]="start. č. nebylo registrováno!","-",IF(VLOOKUP(Tabulka412171820[[#This Row],[start. č.]],'3. REGISTRACE'!B:F,5,0)=0,"-",VLOOKUP(Tabulka412171820[[#This Row],[start. č.]],'3. REGISTRACE'!B:F,5,0))))</f>
        <v>-</v>
      </c>
      <c r="H57" s="90" t="str">
        <f>IF(OR(Tabulka412171820[[#This Row],[pořadí]]="DNF",Tabulka412171820[[#This Row],[pořadí]]=" "),"-",TIME(Tabulka412171820[[#This Row],[hod]],Tabulka412171820[[#This Row],[min]],Tabulka412171820[[#This Row],[sek]]))</f>
        <v>-</v>
      </c>
      <c r="I57" s="96" t="str">
        <f>IF(ISBLANK(Tabulka412171820[[#This Row],[start. č.]]),"-",IF(Tabulka412171820[[#This Row],[příjmení a jméno]]="start. č. nebylo registrováno!","-",IF(VLOOKUP(Tabulka412171820[[#This Row],[start. č.]],'3. REGISTRACE'!B:G,6,0)=0,"-",VLOOKUP(Tabulka412171820[[#This Row],[start. č.]],'3. REGISTRACE'!B:G,6,0))))</f>
        <v>-</v>
      </c>
      <c r="J57" s="108"/>
      <c r="K57" s="109"/>
      <c r="L57" s="110"/>
      <c r="M57" s="68" t="str">
        <f>IF(AND(ISBLANK(J57),ISBLANK(K57),ISBLANK(L57)),"-",IF(H57&gt;=MAX(H$9:H59),"ok","chyba!!!"))</f>
        <v>-</v>
      </c>
    </row>
    <row r="58" spans="2:13">
      <c r="B58" s="94" t="str">
        <f t="shared" si="1"/>
        <v xml:space="preserve"> </v>
      </c>
      <c r="C58" s="69"/>
      <c r="D58" s="95" t="str">
        <f>IF(ISBLANK(Tabulka412171820[[#This Row],[start. č.]]),"-",IF(ISERROR(VLOOKUP(Tabulka412171820[[#This Row],[start. č.]],'3. REGISTRACE'!B:F,2,0)),"start. č. nebylo registrováno!",VLOOKUP(Tabulka412171820[[#This Row],[start. č.]],'3. REGISTRACE'!B:F,2,0)))</f>
        <v>-</v>
      </c>
      <c r="E58" s="96" t="str">
        <f>IF(ISBLANK(Tabulka412171820[[#This Row],[start. č.]]),"-",IF(ISERROR(VLOOKUP(Tabulka412171820[[#This Row],[start. č.]],'3. REGISTRACE'!B:F,3,0)),"-",VLOOKUP(Tabulka412171820[[#This Row],[start. č.]],'3. REGISTRACE'!B:F,3,0)))</f>
        <v>-</v>
      </c>
      <c r="F58" s="97" t="str">
        <f>IF(ISBLANK(Tabulka412171820[[#This Row],[start. č.]]),"-",IF(Tabulka412171820[[#This Row],[příjmení a jméno]]="start. č. nebylo registrováno!","-",IF(VLOOKUP(Tabulka412171820[[#This Row],[start. č.]],'3. REGISTRACE'!B:F,4,0)=0,"-",VLOOKUP(Tabulka412171820[[#This Row],[start. č.]],'3. REGISTRACE'!B:F,4,0))))</f>
        <v>-</v>
      </c>
      <c r="G58" s="96" t="str">
        <f>IF(ISBLANK(Tabulka412171820[[#This Row],[start. č.]]),"-",IF(Tabulka412171820[[#This Row],[příjmení a jméno]]="start. č. nebylo registrováno!","-",IF(VLOOKUP(Tabulka412171820[[#This Row],[start. č.]],'3. REGISTRACE'!B:F,5,0)=0,"-",VLOOKUP(Tabulka412171820[[#This Row],[start. č.]],'3. REGISTRACE'!B:F,5,0))))</f>
        <v>-</v>
      </c>
      <c r="H58" s="90" t="str">
        <f>IF(OR(Tabulka412171820[[#This Row],[pořadí]]="DNF",Tabulka412171820[[#This Row],[pořadí]]=" "),"-",TIME(Tabulka412171820[[#This Row],[hod]],Tabulka412171820[[#This Row],[min]],Tabulka412171820[[#This Row],[sek]]))</f>
        <v>-</v>
      </c>
      <c r="I58" s="96" t="str">
        <f>IF(ISBLANK(Tabulka412171820[[#This Row],[start. č.]]),"-",IF(Tabulka412171820[[#This Row],[příjmení a jméno]]="start. č. nebylo registrováno!","-",IF(VLOOKUP(Tabulka412171820[[#This Row],[start. č.]],'3. REGISTRACE'!B:G,6,0)=0,"-",VLOOKUP(Tabulka412171820[[#This Row],[start. č.]],'3. REGISTRACE'!B:G,6,0))))</f>
        <v>-</v>
      </c>
      <c r="J58" s="108"/>
      <c r="K58" s="109"/>
      <c r="L58" s="110"/>
      <c r="M58" s="68" t="str">
        <f>IF(AND(ISBLANK(J58),ISBLANK(K58),ISBLANK(L58)),"-",IF(H58&gt;=MAX(H$9:H60),"ok","chyba!!!"))</f>
        <v>-</v>
      </c>
    </row>
    <row r="59" spans="2:13">
      <c r="B59" s="94" t="str">
        <f t="shared" si="1"/>
        <v xml:space="preserve"> </v>
      </c>
      <c r="C59" s="69"/>
      <c r="D59" s="95" t="str">
        <f>IF(ISBLANK(Tabulka412171820[[#This Row],[start. č.]]),"-",IF(ISERROR(VLOOKUP(Tabulka412171820[[#This Row],[start. č.]],'3. REGISTRACE'!B:F,2,0)),"start. č. nebylo registrováno!",VLOOKUP(Tabulka412171820[[#This Row],[start. č.]],'3. REGISTRACE'!B:F,2,0)))</f>
        <v>-</v>
      </c>
      <c r="E59" s="96" t="str">
        <f>IF(ISBLANK(Tabulka412171820[[#This Row],[start. č.]]),"-",IF(ISERROR(VLOOKUP(Tabulka412171820[[#This Row],[start. č.]],'3. REGISTRACE'!B:F,3,0)),"-",VLOOKUP(Tabulka412171820[[#This Row],[start. č.]],'3. REGISTRACE'!B:F,3,0)))</f>
        <v>-</v>
      </c>
      <c r="F59" s="97" t="str">
        <f>IF(ISBLANK(Tabulka412171820[[#This Row],[start. č.]]),"-",IF(Tabulka412171820[[#This Row],[příjmení a jméno]]="start. č. nebylo registrováno!","-",IF(VLOOKUP(Tabulka412171820[[#This Row],[start. č.]],'3. REGISTRACE'!B:F,4,0)=0,"-",VLOOKUP(Tabulka412171820[[#This Row],[start. č.]],'3. REGISTRACE'!B:F,4,0))))</f>
        <v>-</v>
      </c>
      <c r="G59" s="96" t="str">
        <f>IF(ISBLANK(Tabulka412171820[[#This Row],[start. č.]]),"-",IF(Tabulka412171820[[#This Row],[příjmení a jméno]]="start. č. nebylo registrováno!","-",IF(VLOOKUP(Tabulka412171820[[#This Row],[start. č.]],'3. REGISTRACE'!B:F,5,0)=0,"-",VLOOKUP(Tabulka412171820[[#This Row],[start. č.]],'3. REGISTRACE'!B:F,5,0))))</f>
        <v>-</v>
      </c>
      <c r="H59" s="90" t="str">
        <f>IF(OR(Tabulka412171820[[#This Row],[pořadí]]="DNF",Tabulka412171820[[#This Row],[pořadí]]=" "),"-",TIME(Tabulka412171820[[#This Row],[hod]],Tabulka412171820[[#This Row],[min]],Tabulka412171820[[#This Row],[sek]]))</f>
        <v>-</v>
      </c>
      <c r="I59" s="96" t="str">
        <f>IF(ISBLANK(Tabulka412171820[[#This Row],[start. č.]]),"-",IF(Tabulka412171820[[#This Row],[příjmení a jméno]]="start. č. nebylo registrováno!","-",IF(VLOOKUP(Tabulka412171820[[#This Row],[start. č.]],'3. REGISTRACE'!B:G,6,0)=0,"-",VLOOKUP(Tabulka412171820[[#This Row],[start. č.]],'3. REGISTRACE'!B:G,6,0))))</f>
        <v>-</v>
      </c>
      <c r="J59" s="108"/>
      <c r="K59" s="109"/>
      <c r="L59" s="110"/>
      <c r="M59" s="68" t="str">
        <f>IF(AND(ISBLANK(J59),ISBLANK(K59),ISBLANK(L59)),"-",IF(H59&gt;=MAX(H$9:H61),"ok","chyba!!!"))</f>
        <v>-</v>
      </c>
    </row>
    <row r="60" spans="2:13">
      <c r="B60" s="94" t="str">
        <f t="shared" si="1"/>
        <v xml:space="preserve"> </v>
      </c>
      <c r="C60" s="69"/>
      <c r="D60" s="95" t="str">
        <f>IF(ISBLANK(Tabulka412171820[[#This Row],[start. č.]]),"-",IF(ISERROR(VLOOKUP(Tabulka412171820[[#This Row],[start. č.]],'3. REGISTRACE'!B:F,2,0)),"start. č. nebylo registrováno!",VLOOKUP(Tabulka412171820[[#This Row],[start. č.]],'3. REGISTRACE'!B:F,2,0)))</f>
        <v>-</v>
      </c>
      <c r="E60" s="96" t="str">
        <f>IF(ISBLANK(Tabulka412171820[[#This Row],[start. č.]]),"-",IF(ISERROR(VLOOKUP(Tabulka412171820[[#This Row],[start. č.]],'3. REGISTRACE'!B:F,3,0)),"-",VLOOKUP(Tabulka412171820[[#This Row],[start. č.]],'3. REGISTRACE'!B:F,3,0)))</f>
        <v>-</v>
      </c>
      <c r="F60" s="97" t="str">
        <f>IF(ISBLANK(Tabulka412171820[[#This Row],[start. č.]]),"-",IF(Tabulka412171820[[#This Row],[příjmení a jméno]]="start. č. nebylo registrováno!","-",IF(VLOOKUP(Tabulka412171820[[#This Row],[start. č.]],'3. REGISTRACE'!B:F,4,0)=0,"-",VLOOKUP(Tabulka412171820[[#This Row],[start. č.]],'3. REGISTRACE'!B:F,4,0))))</f>
        <v>-</v>
      </c>
      <c r="G60" s="96" t="str">
        <f>IF(ISBLANK(Tabulka412171820[[#This Row],[start. č.]]),"-",IF(Tabulka412171820[[#This Row],[příjmení a jméno]]="start. č. nebylo registrováno!","-",IF(VLOOKUP(Tabulka412171820[[#This Row],[start. č.]],'3. REGISTRACE'!B:F,5,0)=0,"-",VLOOKUP(Tabulka412171820[[#This Row],[start. č.]],'3. REGISTRACE'!B:F,5,0))))</f>
        <v>-</v>
      </c>
      <c r="H60" s="90" t="str">
        <f>IF(OR(Tabulka412171820[[#This Row],[pořadí]]="DNF",Tabulka412171820[[#This Row],[pořadí]]=" "),"-",TIME(Tabulka412171820[[#This Row],[hod]],Tabulka412171820[[#This Row],[min]],Tabulka412171820[[#This Row],[sek]]))</f>
        <v>-</v>
      </c>
      <c r="I60" s="96" t="str">
        <f>IF(ISBLANK(Tabulka412171820[[#This Row],[start. č.]]),"-",IF(Tabulka412171820[[#This Row],[příjmení a jméno]]="start. č. nebylo registrováno!","-",IF(VLOOKUP(Tabulka412171820[[#This Row],[start. č.]],'3. REGISTRACE'!B:G,6,0)=0,"-",VLOOKUP(Tabulka412171820[[#This Row],[start. č.]],'3. REGISTRACE'!B:G,6,0))))</f>
        <v>-</v>
      </c>
      <c r="J60" s="108"/>
      <c r="K60" s="109"/>
      <c r="L60" s="110"/>
      <c r="M60" s="68" t="str">
        <f>IF(AND(ISBLANK(J60),ISBLANK(K60),ISBLANK(L60)),"-",IF(H60&gt;=MAX(H$9:H62),"ok","chyba!!!"))</f>
        <v>-</v>
      </c>
    </row>
    <row r="61" spans="2:13">
      <c r="B61" s="94" t="str">
        <f t="shared" si="1"/>
        <v xml:space="preserve"> </v>
      </c>
      <c r="C61" s="69"/>
      <c r="D61" s="95" t="str">
        <f>IF(ISBLANK(Tabulka412171820[[#This Row],[start. č.]]),"-",IF(ISERROR(VLOOKUP(Tabulka412171820[[#This Row],[start. č.]],'3. REGISTRACE'!B:F,2,0)),"start. č. nebylo registrováno!",VLOOKUP(Tabulka412171820[[#This Row],[start. č.]],'3. REGISTRACE'!B:F,2,0)))</f>
        <v>-</v>
      </c>
      <c r="E61" s="96" t="str">
        <f>IF(ISBLANK(Tabulka412171820[[#This Row],[start. č.]]),"-",IF(ISERROR(VLOOKUP(Tabulka412171820[[#This Row],[start. č.]],'3. REGISTRACE'!B:F,3,0)),"-",VLOOKUP(Tabulka412171820[[#This Row],[start. č.]],'3. REGISTRACE'!B:F,3,0)))</f>
        <v>-</v>
      </c>
      <c r="F61" s="97" t="str">
        <f>IF(ISBLANK(Tabulka412171820[[#This Row],[start. č.]]),"-",IF(Tabulka412171820[[#This Row],[příjmení a jméno]]="start. č. nebylo registrováno!","-",IF(VLOOKUP(Tabulka412171820[[#This Row],[start. č.]],'3. REGISTRACE'!B:F,4,0)=0,"-",VLOOKUP(Tabulka412171820[[#This Row],[start. č.]],'3. REGISTRACE'!B:F,4,0))))</f>
        <v>-</v>
      </c>
      <c r="G61" s="96" t="str">
        <f>IF(ISBLANK(Tabulka412171820[[#This Row],[start. č.]]),"-",IF(Tabulka412171820[[#This Row],[příjmení a jméno]]="start. č. nebylo registrováno!","-",IF(VLOOKUP(Tabulka412171820[[#This Row],[start. č.]],'3. REGISTRACE'!B:F,5,0)=0,"-",VLOOKUP(Tabulka412171820[[#This Row],[start. č.]],'3. REGISTRACE'!B:F,5,0))))</f>
        <v>-</v>
      </c>
      <c r="H61" s="90" t="str">
        <f>IF(OR(Tabulka412171820[[#This Row],[pořadí]]="DNF",Tabulka412171820[[#This Row],[pořadí]]=" "),"-",TIME(Tabulka412171820[[#This Row],[hod]],Tabulka412171820[[#This Row],[min]],Tabulka412171820[[#This Row],[sek]]))</f>
        <v>-</v>
      </c>
      <c r="I61" s="96" t="str">
        <f>IF(ISBLANK(Tabulka412171820[[#This Row],[start. č.]]),"-",IF(Tabulka412171820[[#This Row],[příjmení a jméno]]="start. č. nebylo registrováno!","-",IF(VLOOKUP(Tabulka412171820[[#This Row],[start. č.]],'3. REGISTRACE'!B:G,6,0)=0,"-",VLOOKUP(Tabulka412171820[[#This Row],[start. č.]],'3. REGISTRACE'!B:G,6,0))))</f>
        <v>-</v>
      </c>
      <c r="J61" s="108"/>
      <c r="K61" s="109"/>
      <c r="L61" s="110"/>
      <c r="M61" s="68" t="str">
        <f>IF(AND(ISBLANK(J61),ISBLANK(K61),ISBLANK(L61)),"-",IF(H61&gt;=MAX(H$9:H63),"ok","chyba!!!"))</f>
        <v>-</v>
      </c>
    </row>
    <row r="62" spans="2:13">
      <c r="B62" s="94" t="str">
        <f t="shared" si="1"/>
        <v xml:space="preserve"> </v>
      </c>
      <c r="C62" s="69"/>
      <c r="D62" s="95" t="str">
        <f>IF(ISBLANK(Tabulka412171820[[#This Row],[start. č.]]),"-",IF(ISERROR(VLOOKUP(Tabulka412171820[[#This Row],[start. č.]],'3. REGISTRACE'!B:F,2,0)),"start. č. nebylo registrováno!",VLOOKUP(Tabulka412171820[[#This Row],[start. č.]],'3. REGISTRACE'!B:F,2,0)))</f>
        <v>-</v>
      </c>
      <c r="E62" s="96" t="str">
        <f>IF(ISBLANK(Tabulka412171820[[#This Row],[start. č.]]),"-",IF(ISERROR(VLOOKUP(Tabulka412171820[[#This Row],[start. č.]],'3. REGISTRACE'!B:F,3,0)),"-",VLOOKUP(Tabulka412171820[[#This Row],[start. č.]],'3. REGISTRACE'!B:F,3,0)))</f>
        <v>-</v>
      </c>
      <c r="F62" s="97" t="str">
        <f>IF(ISBLANK(Tabulka412171820[[#This Row],[start. č.]]),"-",IF(Tabulka412171820[[#This Row],[příjmení a jméno]]="start. č. nebylo registrováno!","-",IF(VLOOKUP(Tabulka412171820[[#This Row],[start. č.]],'3. REGISTRACE'!B:F,4,0)=0,"-",VLOOKUP(Tabulka412171820[[#This Row],[start. č.]],'3. REGISTRACE'!B:F,4,0))))</f>
        <v>-</v>
      </c>
      <c r="G62" s="96" t="str">
        <f>IF(ISBLANK(Tabulka412171820[[#This Row],[start. č.]]),"-",IF(Tabulka412171820[[#This Row],[příjmení a jméno]]="start. č. nebylo registrováno!","-",IF(VLOOKUP(Tabulka412171820[[#This Row],[start. č.]],'3. REGISTRACE'!B:F,5,0)=0,"-",VLOOKUP(Tabulka412171820[[#This Row],[start. č.]],'3. REGISTRACE'!B:F,5,0))))</f>
        <v>-</v>
      </c>
      <c r="H62" s="90" t="str">
        <f>IF(OR(Tabulka412171820[[#This Row],[pořadí]]="DNF",Tabulka412171820[[#This Row],[pořadí]]=" "),"-",TIME(Tabulka412171820[[#This Row],[hod]],Tabulka412171820[[#This Row],[min]],Tabulka412171820[[#This Row],[sek]]))</f>
        <v>-</v>
      </c>
      <c r="I62" s="96" t="str">
        <f>IF(ISBLANK(Tabulka412171820[[#This Row],[start. č.]]),"-",IF(Tabulka412171820[[#This Row],[příjmení a jméno]]="start. č. nebylo registrováno!","-",IF(VLOOKUP(Tabulka412171820[[#This Row],[start. č.]],'3. REGISTRACE'!B:G,6,0)=0,"-",VLOOKUP(Tabulka412171820[[#This Row],[start. č.]],'3. REGISTRACE'!B:G,6,0))))</f>
        <v>-</v>
      </c>
      <c r="J62" s="108"/>
      <c r="K62" s="109"/>
      <c r="L62" s="110"/>
      <c r="M62" s="68" t="str">
        <f>IF(AND(ISBLANK(J62),ISBLANK(K62),ISBLANK(L62)),"-",IF(H62&gt;=MAX(H$9:H64),"ok","chyba!!!"))</f>
        <v>-</v>
      </c>
    </row>
    <row r="63" spans="2:13">
      <c r="B63" s="94" t="str">
        <f t="shared" si="1"/>
        <v xml:space="preserve"> </v>
      </c>
      <c r="C63" s="69"/>
      <c r="D63" s="95" t="str">
        <f>IF(ISBLANK(Tabulka412171820[[#This Row],[start. č.]]),"-",IF(ISERROR(VLOOKUP(Tabulka412171820[[#This Row],[start. č.]],'3. REGISTRACE'!B:F,2,0)),"start. č. nebylo registrováno!",VLOOKUP(Tabulka412171820[[#This Row],[start. č.]],'3. REGISTRACE'!B:F,2,0)))</f>
        <v>-</v>
      </c>
      <c r="E63" s="96" t="str">
        <f>IF(ISBLANK(Tabulka412171820[[#This Row],[start. č.]]),"-",IF(ISERROR(VLOOKUP(Tabulka412171820[[#This Row],[start. č.]],'3. REGISTRACE'!B:F,3,0)),"-",VLOOKUP(Tabulka412171820[[#This Row],[start. č.]],'3. REGISTRACE'!B:F,3,0)))</f>
        <v>-</v>
      </c>
      <c r="F63" s="97" t="str">
        <f>IF(ISBLANK(Tabulka412171820[[#This Row],[start. č.]]),"-",IF(Tabulka412171820[[#This Row],[příjmení a jméno]]="start. č. nebylo registrováno!","-",IF(VLOOKUP(Tabulka412171820[[#This Row],[start. č.]],'3. REGISTRACE'!B:F,4,0)=0,"-",VLOOKUP(Tabulka412171820[[#This Row],[start. č.]],'3. REGISTRACE'!B:F,4,0))))</f>
        <v>-</v>
      </c>
      <c r="G63" s="96" t="str">
        <f>IF(ISBLANK(Tabulka412171820[[#This Row],[start. č.]]),"-",IF(Tabulka412171820[[#This Row],[příjmení a jméno]]="start. č. nebylo registrováno!","-",IF(VLOOKUP(Tabulka412171820[[#This Row],[start. č.]],'3. REGISTRACE'!B:F,5,0)=0,"-",VLOOKUP(Tabulka412171820[[#This Row],[start. č.]],'3. REGISTRACE'!B:F,5,0))))</f>
        <v>-</v>
      </c>
      <c r="H63" s="90" t="str">
        <f>IF(OR(Tabulka412171820[[#This Row],[pořadí]]="DNF",Tabulka412171820[[#This Row],[pořadí]]=" "),"-",TIME(Tabulka412171820[[#This Row],[hod]],Tabulka412171820[[#This Row],[min]],Tabulka412171820[[#This Row],[sek]]))</f>
        <v>-</v>
      </c>
      <c r="I63" s="96" t="str">
        <f>IF(ISBLANK(Tabulka412171820[[#This Row],[start. č.]]),"-",IF(Tabulka412171820[[#This Row],[příjmení a jméno]]="start. č. nebylo registrováno!","-",IF(VLOOKUP(Tabulka412171820[[#This Row],[start. č.]],'3. REGISTRACE'!B:G,6,0)=0,"-",VLOOKUP(Tabulka412171820[[#This Row],[start. č.]],'3. REGISTRACE'!B:G,6,0))))</f>
        <v>-</v>
      </c>
      <c r="J63" s="108"/>
      <c r="K63" s="109"/>
      <c r="L63" s="110"/>
      <c r="M63" s="68" t="str">
        <f>IF(AND(ISBLANK(J63),ISBLANK(K63),ISBLANK(L63)),"-",IF(H63&gt;=MAX(H$9:H65),"ok","chyba!!!"))</f>
        <v>-</v>
      </c>
    </row>
    <row r="64" spans="2:13">
      <c r="B64" s="94" t="str">
        <f t="shared" si="1"/>
        <v xml:space="preserve"> </v>
      </c>
      <c r="C64" s="69"/>
      <c r="D64" s="95" t="str">
        <f>IF(ISBLANK(Tabulka412171820[[#This Row],[start. č.]]),"-",IF(ISERROR(VLOOKUP(Tabulka412171820[[#This Row],[start. č.]],'3. REGISTRACE'!B:F,2,0)),"start. č. nebylo registrováno!",VLOOKUP(Tabulka412171820[[#This Row],[start. č.]],'3. REGISTRACE'!B:F,2,0)))</f>
        <v>-</v>
      </c>
      <c r="E64" s="96" t="str">
        <f>IF(ISBLANK(Tabulka412171820[[#This Row],[start. č.]]),"-",IF(ISERROR(VLOOKUP(Tabulka412171820[[#This Row],[start. č.]],'3. REGISTRACE'!B:F,3,0)),"-",VLOOKUP(Tabulka412171820[[#This Row],[start. č.]],'3. REGISTRACE'!B:F,3,0)))</f>
        <v>-</v>
      </c>
      <c r="F64" s="97" t="str">
        <f>IF(ISBLANK(Tabulka412171820[[#This Row],[start. č.]]),"-",IF(Tabulka412171820[[#This Row],[příjmení a jméno]]="start. č. nebylo registrováno!","-",IF(VLOOKUP(Tabulka412171820[[#This Row],[start. č.]],'3. REGISTRACE'!B:F,4,0)=0,"-",VLOOKUP(Tabulka412171820[[#This Row],[start. č.]],'3. REGISTRACE'!B:F,4,0))))</f>
        <v>-</v>
      </c>
      <c r="G64" s="96" t="str">
        <f>IF(ISBLANK(Tabulka412171820[[#This Row],[start. č.]]),"-",IF(Tabulka412171820[[#This Row],[příjmení a jméno]]="start. č. nebylo registrováno!","-",IF(VLOOKUP(Tabulka412171820[[#This Row],[start. č.]],'3. REGISTRACE'!B:F,5,0)=0,"-",VLOOKUP(Tabulka412171820[[#This Row],[start. č.]],'3. REGISTRACE'!B:F,5,0))))</f>
        <v>-</v>
      </c>
      <c r="H64" s="90" t="str">
        <f>IF(OR(Tabulka412171820[[#This Row],[pořadí]]="DNF",Tabulka412171820[[#This Row],[pořadí]]=" "),"-",TIME(Tabulka412171820[[#This Row],[hod]],Tabulka412171820[[#This Row],[min]],Tabulka412171820[[#This Row],[sek]]))</f>
        <v>-</v>
      </c>
      <c r="I64" s="96" t="str">
        <f>IF(ISBLANK(Tabulka412171820[[#This Row],[start. č.]]),"-",IF(Tabulka412171820[[#This Row],[příjmení a jméno]]="start. č. nebylo registrováno!","-",IF(VLOOKUP(Tabulka412171820[[#This Row],[start. č.]],'3. REGISTRACE'!B:G,6,0)=0,"-",VLOOKUP(Tabulka412171820[[#This Row],[start. č.]],'3. REGISTRACE'!B:G,6,0))))</f>
        <v>-</v>
      </c>
      <c r="J64" s="108"/>
      <c r="K64" s="109"/>
      <c r="L64" s="110"/>
      <c r="M64" s="68" t="str">
        <f>IF(AND(ISBLANK(J64),ISBLANK(K64),ISBLANK(L64)),"-",IF(H64&gt;=MAX(H$9:H66),"ok","chyba!!!"))</f>
        <v>-</v>
      </c>
    </row>
  </sheetData>
  <sheetProtection autoFilter="0"/>
  <mergeCells count="1">
    <mergeCell ref="H3:I3"/>
  </mergeCells>
  <conditionalFormatting sqref="C9:C33 J9:L33">
    <cfRule type="notContainsBlanks" dxfId="37" priority="9">
      <formula>LEN(TRIM(C9))&gt;0</formula>
    </cfRule>
    <cfRule type="containsBlanks" dxfId="36" priority="10">
      <formula>LEN(TRIM(C9))=0</formula>
    </cfRule>
  </conditionalFormatting>
  <conditionalFormatting sqref="D9:D33">
    <cfRule type="containsText" dxfId="35" priority="8" operator="containsText" text="start. č. nebylo registrováno">
      <formula>NOT(ISERROR(SEARCH("start. č. nebylo registrováno",D9)))</formula>
    </cfRule>
  </conditionalFormatting>
  <conditionalFormatting sqref="M9:M33">
    <cfRule type="containsText" dxfId="34" priority="6" operator="containsText" text="chyba">
      <formula>NOT(ISERROR(SEARCH("chyba",M9)))</formula>
    </cfRule>
    <cfRule type="containsText" dxfId="33" priority="7" operator="containsText" text="ok">
      <formula>NOT(ISERROR(SEARCH("ok",M9)))</formula>
    </cfRule>
  </conditionalFormatting>
  <conditionalFormatting sqref="C40:C64 J40:L64">
    <cfRule type="notContainsBlanks" dxfId="32" priority="4">
      <formula>LEN(TRIM(C40))&gt;0</formula>
    </cfRule>
    <cfRule type="containsBlanks" dxfId="31" priority="5">
      <formula>LEN(TRIM(C40))=0</formula>
    </cfRule>
  </conditionalFormatting>
  <conditionalFormatting sqref="D40:D64">
    <cfRule type="containsText" dxfId="30" priority="3" operator="containsText" text="start. č. nebylo registrováno">
      <formula>NOT(ISERROR(SEARCH("start. č. nebylo registrováno",D40)))</formula>
    </cfRule>
  </conditionalFormatting>
  <conditionalFormatting sqref="M40:M64">
    <cfRule type="containsText" dxfId="29" priority="1" operator="containsText" text="chyba">
      <formula>NOT(ISERROR(SEARCH("chyba",M40)))</formula>
    </cfRule>
    <cfRule type="containsText" dxfId="28" priority="2" operator="containsText" text="ok">
      <formula>NOT(ISERROR(SEARCH("ok",M40)))</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2.xml><?xml version="1.0" encoding="utf-8"?>
<worksheet xmlns="http://schemas.openxmlformats.org/spreadsheetml/2006/main" xmlns:r="http://schemas.openxmlformats.org/officeDocument/2006/relationships">
  <dimension ref="B2:C22"/>
  <sheetViews>
    <sheetView showGridLines="0" showRowColHeaders="0" workbookViewId="0">
      <selection activeCell="C21" sqref="C21:C22"/>
    </sheetView>
  </sheetViews>
  <sheetFormatPr defaultColWidth="9.140625" defaultRowHeight="12.75"/>
  <cols>
    <col min="1" max="1" width="3.7109375" style="6" customWidth="1"/>
    <col min="2" max="2" width="18.7109375" style="6" customWidth="1"/>
    <col min="3" max="3" width="39.140625" style="5" customWidth="1"/>
    <col min="4" max="4" width="7.7109375" style="6" customWidth="1"/>
    <col min="5" max="5" width="13.7109375" style="6" bestFit="1" customWidth="1"/>
    <col min="6" max="6" width="10.7109375" style="6" customWidth="1"/>
    <col min="7" max="16384" width="9.140625" style="6"/>
  </cols>
  <sheetData>
    <row r="2" spans="2:3" ht="15.75">
      <c r="B2" s="4" t="s">
        <v>6</v>
      </c>
    </row>
    <row r="5" spans="2:3">
      <c r="B5" s="6" t="s">
        <v>10</v>
      </c>
    </row>
    <row r="6" spans="2:3">
      <c r="B6" s="6" t="s">
        <v>11</v>
      </c>
    </row>
    <row r="10" spans="2:3">
      <c r="B10" s="6" t="s">
        <v>29</v>
      </c>
      <c r="C10" s="17" t="s">
        <v>87</v>
      </c>
    </row>
    <row r="13" spans="2:3">
      <c r="B13" s="6" t="s">
        <v>46</v>
      </c>
      <c r="C13" s="29">
        <v>43687</v>
      </c>
    </row>
    <row r="14" spans="2:3">
      <c r="C14" s="30" t="s">
        <v>9</v>
      </c>
    </row>
    <row r="17" spans="2:3">
      <c r="B17" s="6" t="s">
        <v>7</v>
      </c>
      <c r="C17" s="111" t="s">
        <v>88</v>
      </c>
    </row>
    <row r="18" spans="2:3">
      <c r="C18" s="112"/>
    </row>
    <row r="21" spans="2:3">
      <c r="B21" s="6" t="s">
        <v>8</v>
      </c>
      <c r="C21" s="113">
        <v>602352455</v>
      </c>
    </row>
    <row r="22" spans="2:3">
      <c r="C22" s="112"/>
    </row>
  </sheetData>
  <sheetProtection password="C7B2" sheet="1" objects="1" scenarios="1" selectLockedCells="1"/>
  <mergeCells count="2">
    <mergeCell ref="C17:C18"/>
    <mergeCell ref="C21:C22"/>
  </mergeCells>
  <conditionalFormatting sqref="C10 C17:C18 C21:C22 C13">
    <cfRule type="containsBlanks" dxfId="262" priority="6">
      <formula>LEN(TRIM(C10))=0</formula>
    </cfRule>
  </conditionalFormatting>
  <conditionalFormatting sqref="C10 C13 C17:C18 C21:C22">
    <cfRule type="notContainsBlanks" dxfId="261" priority="7">
      <formula>LEN(TRIM(C10))&gt;0</formula>
    </cfRule>
  </conditionalFormatting>
  <dataValidations count="1">
    <dataValidation type="date" errorStyle="warning" allowBlank="1" showInputMessage="1" showErrorMessage="1" errorTitle="Chybně zadané datum" error="Zadej datum ve formátu:_x000a__x000a_den.měsíc.rok" sqref="C13">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dimension ref="B2:I113"/>
  <sheetViews>
    <sheetView showGridLines="0" workbookViewId="0">
      <pane ySplit="17" topLeftCell="A18" activePane="bottomLeft" state="frozen"/>
      <selection pane="bottomLeft" activeCell="D18" sqref="D18"/>
    </sheetView>
  </sheetViews>
  <sheetFormatPr defaultColWidth="9.140625" defaultRowHeight="12.75"/>
  <cols>
    <col min="1" max="1" width="3.7109375" style="6" customWidth="1"/>
    <col min="2" max="2" width="10.28515625" style="21" customWidth="1"/>
    <col min="3" max="3" width="10.28515625" style="21" bestFit="1" customWidth="1"/>
    <col min="4" max="4" width="15" style="21" bestFit="1" customWidth="1"/>
    <col min="5" max="5" width="14.28515625" style="21" bestFit="1" customWidth="1"/>
    <col min="6" max="16384" width="9.140625" style="6"/>
  </cols>
  <sheetData>
    <row r="2" spans="2:9" ht="15.75">
      <c r="B2" s="4" t="s">
        <v>62</v>
      </c>
    </row>
    <row r="4" spans="2:9">
      <c r="B4" s="22" t="s">
        <v>43</v>
      </c>
    </row>
    <row r="5" spans="2:9">
      <c r="B5" s="6" t="s">
        <v>35</v>
      </c>
      <c r="C5" s="6"/>
    </row>
    <row r="6" spans="2:9">
      <c r="B6" s="6"/>
      <c r="C6" s="6"/>
    </row>
    <row r="7" spans="2:9">
      <c r="B7" s="22" t="s">
        <v>33</v>
      </c>
    </row>
    <row r="8" spans="2:9">
      <c r="B8" s="6" t="s">
        <v>39</v>
      </c>
      <c r="C8" s="6"/>
      <c r="D8" s="6"/>
      <c r="E8" s="6"/>
    </row>
    <row r="9" spans="2:9">
      <c r="B9" s="20" t="s">
        <v>47</v>
      </c>
      <c r="C9" s="6"/>
      <c r="D9" s="6"/>
      <c r="E9" s="6"/>
    </row>
    <row r="10" spans="2:9">
      <c r="B10" s="6" t="s">
        <v>36</v>
      </c>
      <c r="C10" s="6"/>
    </row>
    <row r="11" spans="2:9">
      <c r="B11" s="20" t="s">
        <v>42</v>
      </c>
      <c r="C11" s="6"/>
    </row>
    <row r="12" spans="2:9">
      <c r="B12" s="20"/>
      <c r="C12" s="6"/>
    </row>
    <row r="13" spans="2:9">
      <c r="B13" s="22" t="s">
        <v>34</v>
      </c>
    </row>
    <row r="14" spans="2:9">
      <c r="B14" s="5" t="s">
        <v>45</v>
      </c>
      <c r="C14" s="6"/>
      <c r="F14" s="6" t="s">
        <v>44</v>
      </c>
      <c r="I14" s="28">
        <f>COUNTIF(Tabulka1[M kategorie],"")+COUNTIF(Tabulka1[Z kategorie],"")</f>
        <v>0</v>
      </c>
    </row>
    <row r="15" spans="2:9">
      <c r="B15" s="20"/>
      <c r="C15" s="6"/>
    </row>
    <row r="16" spans="2:9">
      <c r="D16" s="27" t="s">
        <v>40</v>
      </c>
      <c r="E16" s="27" t="s">
        <v>41</v>
      </c>
    </row>
    <row r="17" spans="2:5">
      <c r="B17" s="21" t="s">
        <v>3</v>
      </c>
      <c r="C17" s="21" t="s">
        <v>4</v>
      </c>
      <c r="D17" s="23" t="s">
        <v>37</v>
      </c>
      <c r="E17" s="21" t="s">
        <v>38</v>
      </c>
    </row>
    <row r="18" spans="2:5">
      <c r="B18" s="24">
        <f>IF(ISBLANK('1. Index'!$C$13),"-",IF(B17="ročník",YEAR('1. Index'!$C$13)-1,B17-1))</f>
        <v>2018</v>
      </c>
      <c r="C18" s="101">
        <f ca="1">IF(Tabulka1[[#This Row],[ročník]]="-","-",YEAR(TODAY())-B18)</f>
        <v>1</v>
      </c>
      <c r="D18" s="25" t="s">
        <v>91</v>
      </c>
      <c r="E18" s="26" t="s">
        <v>92</v>
      </c>
    </row>
    <row r="19" spans="2:5">
      <c r="B19" s="24">
        <f>IF(ISBLANK('1. Index'!$C$13),"-",IF(B18="ročník",YEAR('1. Index'!$C$13)-1,B18-1))</f>
        <v>2017</v>
      </c>
      <c r="C19" s="24">
        <f ca="1">IF(Tabulka1[[#This Row],[ročník]]="-","-",YEAR(TODAY())-B19)</f>
        <v>2</v>
      </c>
      <c r="D19" s="25" t="s">
        <v>91</v>
      </c>
      <c r="E19" s="26" t="s">
        <v>92</v>
      </c>
    </row>
    <row r="20" spans="2:5">
      <c r="B20" s="24">
        <f>IF(ISBLANK('1. Index'!$C$13),"-",IF(B19="ročník",YEAR('1. Index'!$C$13)-1,B19-1))</f>
        <v>2016</v>
      </c>
      <c r="C20" s="24">
        <f ca="1">IF(Tabulka1[[#This Row],[ročník]]="-","-",YEAR(TODAY())-B20)</f>
        <v>3</v>
      </c>
      <c r="D20" s="25" t="s">
        <v>91</v>
      </c>
      <c r="E20" s="26" t="s">
        <v>92</v>
      </c>
    </row>
    <row r="21" spans="2:5">
      <c r="B21" s="24">
        <f>IF(ISBLANK('1. Index'!$C$13),"-",IF(B20="ročník",YEAR('1. Index'!$C$13)-1,B20-1))</f>
        <v>2015</v>
      </c>
      <c r="C21" s="24">
        <f ca="1">IF(Tabulka1[[#This Row],[ročník]]="-","-",YEAR(TODAY())-B21)</f>
        <v>4</v>
      </c>
      <c r="D21" s="25" t="s">
        <v>91</v>
      </c>
      <c r="E21" s="26" t="s">
        <v>92</v>
      </c>
    </row>
    <row r="22" spans="2:5">
      <c r="B22" s="24">
        <f>IF(ISBLANK('1. Index'!$C$13),"-",IF(B21="ročník",YEAR('1. Index'!$C$13)-1,B21-1))</f>
        <v>2014</v>
      </c>
      <c r="C22" s="24">
        <f ca="1">IF(Tabulka1[[#This Row],[ročník]]="-","-",YEAR(TODAY())-B22)</f>
        <v>5</v>
      </c>
      <c r="D22" s="25" t="s">
        <v>91</v>
      </c>
      <c r="E22" s="26" t="s">
        <v>92</v>
      </c>
    </row>
    <row r="23" spans="2:5">
      <c r="B23" s="24">
        <f>IF(ISBLANK('1. Index'!$C$13),"-",IF(B22="ročník",YEAR('1. Index'!$C$13)-1,B22-1))</f>
        <v>2013</v>
      </c>
      <c r="C23" s="24">
        <f ca="1">IF(Tabulka1[[#This Row],[ročník]]="-","-",YEAR(TODAY())-B23)</f>
        <v>6</v>
      </c>
      <c r="D23" s="25" t="s">
        <v>91</v>
      </c>
      <c r="E23" s="26" t="s">
        <v>92</v>
      </c>
    </row>
    <row r="24" spans="2:5">
      <c r="B24" s="24">
        <f>IF(ISBLANK('1. Index'!$C$13),"-",IF(B23="ročník",YEAR('1. Index'!$C$13)-1,B23-1))</f>
        <v>2012</v>
      </c>
      <c r="C24" s="24">
        <f ca="1">IF(Tabulka1[[#This Row],[ročník]]="-","-",YEAR(TODAY())-B24)</f>
        <v>7</v>
      </c>
      <c r="D24" s="25" t="s">
        <v>90</v>
      </c>
      <c r="E24" s="26" t="s">
        <v>93</v>
      </c>
    </row>
    <row r="25" spans="2:5">
      <c r="B25" s="24">
        <f>IF(ISBLANK('1. Index'!$C$13),"-",IF(B24="ročník",YEAR('1. Index'!$C$13)-1,B24-1))</f>
        <v>2011</v>
      </c>
      <c r="C25" s="24">
        <f ca="1">IF(Tabulka1[[#This Row],[ročník]]="-","-",YEAR(TODAY())-B25)</f>
        <v>8</v>
      </c>
      <c r="D25" s="25" t="s">
        <v>90</v>
      </c>
      <c r="E25" s="26" t="s">
        <v>93</v>
      </c>
    </row>
    <row r="26" spans="2:5">
      <c r="B26" s="24">
        <f>IF(ISBLANK('1. Index'!$C$13),"-",IF(B25="ročník",YEAR('1. Index'!$C$13)-1,B25-1))</f>
        <v>2010</v>
      </c>
      <c r="C26" s="24">
        <f ca="1">IF(Tabulka1[[#This Row],[ročník]]="-","-",YEAR(TODAY())-B26)</f>
        <v>9</v>
      </c>
      <c r="D26" s="25" t="s">
        <v>95</v>
      </c>
      <c r="E26" s="26" t="s">
        <v>96</v>
      </c>
    </row>
    <row r="27" spans="2:5">
      <c r="B27" s="24">
        <f>IF(ISBLANK('1. Index'!$C$13),"-",IF(B26="ročník",YEAR('1. Index'!$C$13)-1,B26-1))</f>
        <v>2009</v>
      </c>
      <c r="C27" s="24">
        <f ca="1">IF(Tabulka1[[#This Row],[ročník]]="-","-",YEAR(TODAY())-B27)</f>
        <v>10</v>
      </c>
      <c r="D27" s="25" t="s">
        <v>95</v>
      </c>
      <c r="E27" s="26" t="s">
        <v>96</v>
      </c>
    </row>
    <row r="28" spans="2:5">
      <c r="B28" s="24">
        <f>IF(ISBLANK('1. Index'!$C$13),"-",IF(B27="ročník",YEAR('1. Index'!$C$13)-1,B27-1))</f>
        <v>2008</v>
      </c>
      <c r="C28" s="24">
        <f ca="1">IF(Tabulka1[[#This Row],[ročník]]="-","-",YEAR(TODAY())-B28)</f>
        <v>11</v>
      </c>
      <c r="D28" s="25" t="s">
        <v>89</v>
      </c>
      <c r="E28" s="26" t="s">
        <v>94</v>
      </c>
    </row>
    <row r="29" spans="2:5">
      <c r="B29" s="24">
        <f>IF(ISBLANK('1. Index'!$C$13),"-",IF(B28="ročník",YEAR('1. Index'!$C$13)-1,B28-1))</f>
        <v>2007</v>
      </c>
      <c r="C29" s="24">
        <f ca="1">IF(Tabulka1[[#This Row],[ročník]]="-","-",YEAR(TODAY())-B29)</f>
        <v>12</v>
      </c>
      <c r="D29" s="25" t="s">
        <v>89</v>
      </c>
      <c r="E29" s="26" t="s">
        <v>94</v>
      </c>
    </row>
    <row r="30" spans="2:5">
      <c r="B30" s="24">
        <f>IF(ISBLANK('1. Index'!$C$13),"-",IF(B29="ročník",YEAR('1. Index'!$C$13)-1,B29-1))</f>
        <v>2006</v>
      </c>
      <c r="C30" s="24">
        <f ca="1">IF(Tabulka1[[#This Row],[ročník]]="-","-",YEAR(TODAY())-B30)</f>
        <v>13</v>
      </c>
      <c r="D30" s="25" t="s">
        <v>97</v>
      </c>
      <c r="E30" s="26" t="s">
        <v>98</v>
      </c>
    </row>
    <row r="31" spans="2:5">
      <c r="B31" s="24">
        <f>IF(ISBLANK('1. Index'!$C$13),"-",IF(B30="ročník",YEAR('1. Index'!$C$13)-1,B30-1))</f>
        <v>2005</v>
      </c>
      <c r="C31" s="24">
        <f ca="1">IF(Tabulka1[[#This Row],[ročník]]="-","-",YEAR(TODAY())-B31)</f>
        <v>14</v>
      </c>
      <c r="D31" s="25" t="s">
        <v>97</v>
      </c>
      <c r="E31" s="26" t="s">
        <v>98</v>
      </c>
    </row>
    <row r="32" spans="2:5">
      <c r="B32" s="24">
        <f>IF(ISBLANK('1. Index'!$C$13),"-",IF(B31="ročník",YEAR('1. Index'!$C$13)-1,B31-1))</f>
        <v>2004</v>
      </c>
      <c r="C32" s="24">
        <f ca="1">IF(Tabulka1[[#This Row],[ročník]]="-","-",YEAR(TODAY())-B32)</f>
        <v>15</v>
      </c>
      <c r="D32" s="25" t="s">
        <v>99</v>
      </c>
      <c r="E32" s="26" t="s">
        <v>100</v>
      </c>
    </row>
    <row r="33" spans="2:5">
      <c r="B33" s="24">
        <f>IF(ISBLANK('1. Index'!$C$13),"-",IF(B32="ročník",YEAR('1. Index'!$C$13)-1,B32-1))</f>
        <v>2003</v>
      </c>
      <c r="C33" s="24">
        <f ca="1">IF(Tabulka1[[#This Row],[ročník]]="-","-",YEAR(TODAY())-B33)</f>
        <v>16</v>
      </c>
      <c r="D33" s="25" t="s">
        <v>99</v>
      </c>
      <c r="E33" s="26" t="s">
        <v>100</v>
      </c>
    </row>
    <row r="34" spans="2:5">
      <c r="B34" s="24">
        <f>IF(ISBLANK('1. Index'!$C$13),"-",IF(B33="ročník",YEAR('1. Index'!$C$13)-1,B33-1))</f>
        <v>2002</v>
      </c>
      <c r="C34" s="24">
        <f ca="1">IF(Tabulka1[[#This Row],[ročník]]="-","-",YEAR(TODAY())-B34)</f>
        <v>17</v>
      </c>
      <c r="D34" s="25" t="s">
        <v>188</v>
      </c>
      <c r="E34" s="26" t="s">
        <v>189</v>
      </c>
    </row>
    <row r="35" spans="2:5">
      <c r="B35" s="24">
        <f>IF(ISBLANK('1. Index'!$C$13),"-",IF(B34="ročník",YEAR('1. Index'!$C$13)-1,B34-1))</f>
        <v>2001</v>
      </c>
      <c r="C35" s="24">
        <f ca="1">IF(Tabulka1[[#This Row],[ročník]]="-","-",YEAR(TODAY())-B35)</f>
        <v>18</v>
      </c>
      <c r="D35" s="25" t="s">
        <v>188</v>
      </c>
      <c r="E35" s="26" t="s">
        <v>189</v>
      </c>
    </row>
    <row r="36" spans="2:5">
      <c r="B36" s="24">
        <f>IF(ISBLANK('1. Index'!$C$13),"-",IF(B35="ročník",YEAR('1. Index'!$C$13)-1,B35-1))</f>
        <v>2000</v>
      </c>
      <c r="C36" s="24">
        <f ca="1">IF(Tabulka1[[#This Row],[ročník]]="-","-",YEAR(TODAY())-B36)</f>
        <v>19</v>
      </c>
      <c r="D36" s="25" t="s">
        <v>190</v>
      </c>
      <c r="E36" s="26" t="s">
        <v>190</v>
      </c>
    </row>
    <row r="37" spans="2:5">
      <c r="B37" s="24">
        <f>IF(ISBLANK('1. Index'!$C$13),"-",IF(B36="ročník",YEAR('1. Index'!$C$13)-1,B36-1))</f>
        <v>1999</v>
      </c>
      <c r="C37" s="24">
        <f ca="1">IF(Tabulka1[[#This Row],[ročník]]="-","-",YEAR(TODAY())-B37)</f>
        <v>20</v>
      </c>
      <c r="D37" s="25" t="s">
        <v>190</v>
      </c>
      <c r="E37" s="26" t="s">
        <v>190</v>
      </c>
    </row>
    <row r="38" spans="2:5">
      <c r="B38" s="24">
        <f>IF(ISBLANK('1. Index'!$C$13),"-",IF(B37="ročník",YEAR('1. Index'!$C$13)-1,B37-1))</f>
        <v>1998</v>
      </c>
      <c r="C38" s="24">
        <f ca="1">IF(Tabulka1[[#This Row],[ročník]]="-","-",YEAR(TODAY())-B38)</f>
        <v>21</v>
      </c>
      <c r="D38" s="25" t="s">
        <v>190</v>
      </c>
      <c r="E38" s="26" t="s">
        <v>190</v>
      </c>
    </row>
    <row r="39" spans="2:5">
      <c r="B39" s="24">
        <f>IF(ISBLANK('1. Index'!$C$13),"-",IF(B38="ročník",YEAR('1. Index'!$C$13)-1,B38-1))</f>
        <v>1997</v>
      </c>
      <c r="C39" s="24">
        <f ca="1">IF(Tabulka1[[#This Row],[ročník]]="-","-",YEAR(TODAY())-B39)</f>
        <v>22</v>
      </c>
      <c r="D39" s="25" t="s">
        <v>190</v>
      </c>
      <c r="E39" s="26" t="s">
        <v>190</v>
      </c>
    </row>
    <row r="40" spans="2:5">
      <c r="B40" s="24">
        <f>IF(ISBLANK('1. Index'!$C$13),"-",IF(B39="ročník",YEAR('1. Index'!$C$13)-1,B39-1))</f>
        <v>1996</v>
      </c>
      <c r="C40" s="24">
        <f ca="1">IF(Tabulka1[[#This Row],[ročník]]="-","-",YEAR(TODAY())-B40)</f>
        <v>23</v>
      </c>
      <c r="D40" s="25" t="s">
        <v>190</v>
      </c>
      <c r="E40" s="26" t="s">
        <v>190</v>
      </c>
    </row>
    <row r="41" spans="2:5">
      <c r="B41" s="24">
        <f>IF(ISBLANK('1. Index'!$C$13),"-",IF(B40="ročník",YEAR('1. Index'!$C$13)-1,B40-1))</f>
        <v>1995</v>
      </c>
      <c r="C41" s="24">
        <f ca="1">IF(Tabulka1[[#This Row],[ročník]]="-","-",YEAR(TODAY())-B41)</f>
        <v>24</v>
      </c>
      <c r="D41" s="25" t="s">
        <v>190</v>
      </c>
      <c r="E41" s="26" t="s">
        <v>190</v>
      </c>
    </row>
    <row r="42" spans="2:5">
      <c r="B42" s="24">
        <f>IF(ISBLANK('1. Index'!$C$13),"-",IF(B41="ročník",YEAR('1. Index'!$C$13)-1,B41-1))</f>
        <v>1994</v>
      </c>
      <c r="C42" s="24">
        <f ca="1">IF(Tabulka1[[#This Row],[ročník]]="-","-",YEAR(TODAY())-B42)</f>
        <v>25</v>
      </c>
      <c r="D42" s="25" t="s">
        <v>190</v>
      </c>
      <c r="E42" s="26" t="s">
        <v>190</v>
      </c>
    </row>
    <row r="43" spans="2:5">
      <c r="B43" s="24">
        <f>IF(ISBLANK('1. Index'!$C$13),"-",IF(B42="ročník",YEAR('1. Index'!$C$13)-1,B42-1))</f>
        <v>1993</v>
      </c>
      <c r="C43" s="24">
        <f ca="1">IF(Tabulka1[[#This Row],[ročník]]="-","-",YEAR(TODAY())-B43)</f>
        <v>26</v>
      </c>
      <c r="D43" s="25" t="s">
        <v>190</v>
      </c>
      <c r="E43" s="26" t="s">
        <v>190</v>
      </c>
    </row>
    <row r="44" spans="2:5">
      <c r="B44" s="24">
        <f>IF(ISBLANK('1. Index'!$C$13),"-",IF(B43="ročník",YEAR('1. Index'!$C$13)-1,B43-1))</f>
        <v>1992</v>
      </c>
      <c r="C44" s="24">
        <f ca="1">IF(Tabulka1[[#This Row],[ročník]]="-","-",YEAR(TODAY())-B44)</f>
        <v>27</v>
      </c>
      <c r="D44" s="25" t="s">
        <v>190</v>
      </c>
      <c r="E44" s="26" t="s">
        <v>190</v>
      </c>
    </row>
    <row r="45" spans="2:5">
      <c r="B45" s="24">
        <f>IF(ISBLANK('1. Index'!$C$13),"-",IF(B44="ročník",YEAR('1. Index'!$C$13)-1,B44-1))</f>
        <v>1991</v>
      </c>
      <c r="C45" s="24">
        <f ca="1">IF(Tabulka1[[#This Row],[ročník]]="-","-",YEAR(TODAY())-B45)</f>
        <v>28</v>
      </c>
      <c r="D45" s="25" t="s">
        <v>190</v>
      </c>
      <c r="E45" s="26" t="s">
        <v>190</v>
      </c>
    </row>
    <row r="46" spans="2:5">
      <c r="B46" s="24">
        <f>IF(ISBLANK('1. Index'!$C$13),"-",IF(B45="ročník",YEAR('1. Index'!$C$13)-1,B45-1))</f>
        <v>1990</v>
      </c>
      <c r="C46" s="24">
        <f ca="1">IF(Tabulka1[[#This Row],[ročník]]="-","-",YEAR(TODAY())-B46)</f>
        <v>29</v>
      </c>
      <c r="D46" s="25" t="s">
        <v>190</v>
      </c>
      <c r="E46" s="26" t="s">
        <v>190</v>
      </c>
    </row>
    <row r="47" spans="2:5">
      <c r="B47" s="24">
        <f>IF(ISBLANK('1. Index'!$C$13),"-",IF(B46="ročník",YEAR('1. Index'!$C$13)-1,B46-1))</f>
        <v>1989</v>
      </c>
      <c r="C47" s="24">
        <f ca="1">IF(Tabulka1[[#This Row],[ročník]]="-","-",YEAR(TODAY())-B47)</f>
        <v>30</v>
      </c>
      <c r="D47" s="25" t="s">
        <v>190</v>
      </c>
      <c r="E47" s="26" t="s">
        <v>190</v>
      </c>
    </row>
    <row r="48" spans="2:5">
      <c r="B48" s="24">
        <f>IF(ISBLANK('1. Index'!$C$13),"-",IF(B47="ročník",YEAR('1. Index'!$C$13)-1,B47-1))</f>
        <v>1988</v>
      </c>
      <c r="C48" s="24">
        <f ca="1">IF(Tabulka1[[#This Row],[ročník]]="-","-",YEAR(TODAY())-B48)</f>
        <v>31</v>
      </c>
      <c r="D48" s="25" t="s">
        <v>190</v>
      </c>
      <c r="E48" s="26" t="s">
        <v>190</v>
      </c>
    </row>
    <row r="49" spans="2:5">
      <c r="B49" s="24">
        <f>IF(ISBLANK('1. Index'!$C$13),"-",IF(B48="ročník",YEAR('1. Index'!$C$13)-1,B48-1))</f>
        <v>1987</v>
      </c>
      <c r="C49" s="24">
        <f ca="1">IF(Tabulka1[[#This Row],[ročník]]="-","-",YEAR(TODAY())-B49)</f>
        <v>32</v>
      </c>
      <c r="D49" s="25" t="s">
        <v>190</v>
      </c>
      <c r="E49" s="26" t="s">
        <v>190</v>
      </c>
    </row>
    <row r="50" spans="2:5">
      <c r="B50" s="24">
        <f>IF(ISBLANK('1. Index'!$C$13),"-",IF(B49="ročník",YEAR('1. Index'!$C$13)-1,B49-1))</f>
        <v>1986</v>
      </c>
      <c r="C50" s="24">
        <f ca="1">IF(Tabulka1[[#This Row],[ročník]]="-","-",YEAR(TODAY())-B50)</f>
        <v>33</v>
      </c>
      <c r="D50" s="25" t="s">
        <v>190</v>
      </c>
      <c r="E50" s="26" t="s">
        <v>190</v>
      </c>
    </row>
    <row r="51" spans="2:5">
      <c r="B51" s="24">
        <f>IF(ISBLANK('1. Index'!$C$13),"-",IF(B50="ročník",YEAR('1. Index'!$C$13)-1,B50-1))</f>
        <v>1985</v>
      </c>
      <c r="C51" s="24">
        <f ca="1">IF(Tabulka1[[#This Row],[ročník]]="-","-",YEAR(TODAY())-B51)</f>
        <v>34</v>
      </c>
      <c r="D51" s="25" t="s">
        <v>190</v>
      </c>
      <c r="E51" s="26" t="s">
        <v>190</v>
      </c>
    </row>
    <row r="52" spans="2:5">
      <c r="B52" s="24">
        <f>IF(ISBLANK('1. Index'!$C$13),"-",IF(B51="ročník",YEAR('1. Index'!$C$13)-1,B51-1))</f>
        <v>1984</v>
      </c>
      <c r="C52" s="24">
        <f ca="1">IF(Tabulka1[[#This Row],[ročník]]="-","-",YEAR(TODAY())-B52)</f>
        <v>35</v>
      </c>
      <c r="D52" s="25" t="s">
        <v>190</v>
      </c>
      <c r="E52" s="26" t="s">
        <v>190</v>
      </c>
    </row>
    <row r="53" spans="2:5">
      <c r="B53" s="24">
        <f>IF(ISBLANK('1. Index'!$C$13),"-",IF(B52="ročník",YEAR('1. Index'!$C$13)-1,B52-1))</f>
        <v>1983</v>
      </c>
      <c r="C53" s="24">
        <f ca="1">IF(Tabulka1[[#This Row],[ročník]]="-","-",YEAR(TODAY())-B53)</f>
        <v>36</v>
      </c>
      <c r="D53" s="25" t="s">
        <v>190</v>
      </c>
      <c r="E53" s="26" t="s">
        <v>190</v>
      </c>
    </row>
    <row r="54" spans="2:5">
      <c r="B54" s="24">
        <f>IF(ISBLANK('1. Index'!$C$13),"-",IF(B53="ročník",YEAR('1. Index'!$C$13)-1,B53-1))</f>
        <v>1982</v>
      </c>
      <c r="C54" s="24">
        <f ca="1">IF(Tabulka1[[#This Row],[ročník]]="-","-",YEAR(TODAY())-B54)</f>
        <v>37</v>
      </c>
      <c r="D54" s="25" t="s">
        <v>190</v>
      </c>
      <c r="E54" s="26" t="s">
        <v>190</v>
      </c>
    </row>
    <row r="55" spans="2:5">
      <c r="B55" s="24">
        <f>IF(ISBLANK('1. Index'!$C$13),"-",IF(B54="ročník",YEAR('1. Index'!$C$13)-1,B54-1))</f>
        <v>1981</v>
      </c>
      <c r="C55" s="24">
        <f ca="1">IF(Tabulka1[[#This Row],[ročník]]="-","-",YEAR(TODAY())-B55)</f>
        <v>38</v>
      </c>
      <c r="D55" s="25" t="s">
        <v>190</v>
      </c>
      <c r="E55" s="26" t="s">
        <v>190</v>
      </c>
    </row>
    <row r="56" spans="2:5">
      <c r="B56" s="24">
        <f>IF(ISBLANK('1. Index'!$C$13),"-",IF(B55="ročník",YEAR('1. Index'!$C$13)-1,B55-1))</f>
        <v>1980</v>
      </c>
      <c r="C56" s="24">
        <f ca="1">IF(Tabulka1[[#This Row],[ročník]]="-","-",YEAR(TODAY())-B56)</f>
        <v>39</v>
      </c>
      <c r="D56" s="25" t="s">
        <v>190</v>
      </c>
      <c r="E56" s="26" t="s">
        <v>190</v>
      </c>
    </row>
    <row r="57" spans="2:5">
      <c r="B57" s="24">
        <f>IF(ISBLANK('1. Index'!$C$13),"-",IF(B56="ročník",YEAR('1. Index'!$C$13)-1,B56-1))</f>
        <v>1979</v>
      </c>
      <c r="C57" s="24">
        <f ca="1">IF(Tabulka1[[#This Row],[ročník]]="-","-",YEAR(TODAY())-B57)</f>
        <v>40</v>
      </c>
      <c r="D57" s="25" t="s">
        <v>190</v>
      </c>
      <c r="E57" s="26" t="s">
        <v>190</v>
      </c>
    </row>
    <row r="58" spans="2:5">
      <c r="B58" s="24">
        <f>IF(ISBLANK('1. Index'!$C$13),"-",IF(B57="ročník",YEAR('1. Index'!$C$13)-1,B57-1))</f>
        <v>1978</v>
      </c>
      <c r="C58" s="24">
        <f ca="1">IF(Tabulka1[[#This Row],[ročník]]="-","-",YEAR(TODAY())-B58)</f>
        <v>41</v>
      </c>
      <c r="D58" s="25" t="s">
        <v>190</v>
      </c>
      <c r="E58" s="26" t="s">
        <v>190</v>
      </c>
    </row>
    <row r="59" spans="2:5">
      <c r="B59" s="24">
        <f>IF(ISBLANK('1. Index'!$C$13),"-",IF(B58="ročník",YEAR('1. Index'!$C$13)-1,B58-1))</f>
        <v>1977</v>
      </c>
      <c r="C59" s="24">
        <f ca="1">IF(Tabulka1[[#This Row],[ročník]]="-","-",YEAR(TODAY())-B59)</f>
        <v>42</v>
      </c>
      <c r="D59" s="25" t="s">
        <v>190</v>
      </c>
      <c r="E59" s="26" t="s">
        <v>190</v>
      </c>
    </row>
    <row r="60" spans="2:5">
      <c r="B60" s="24">
        <f>IF(ISBLANK('1. Index'!$C$13),"-",IF(B59="ročník",YEAR('1. Index'!$C$13)-1,B59-1))</f>
        <v>1976</v>
      </c>
      <c r="C60" s="24">
        <f ca="1">IF(Tabulka1[[#This Row],[ročník]]="-","-",YEAR(TODAY())-B60)</f>
        <v>43</v>
      </c>
      <c r="D60" s="25" t="s">
        <v>190</v>
      </c>
      <c r="E60" s="26" t="s">
        <v>190</v>
      </c>
    </row>
    <row r="61" spans="2:5">
      <c r="B61" s="24">
        <f>IF(ISBLANK('1. Index'!$C$13),"-",IF(B60="ročník",YEAR('1. Index'!$C$13)-1,B60-1))</f>
        <v>1975</v>
      </c>
      <c r="C61" s="24">
        <f ca="1">IF(Tabulka1[[#This Row],[ročník]]="-","-",YEAR(TODAY())-B61)</f>
        <v>44</v>
      </c>
      <c r="D61" s="25" t="s">
        <v>190</v>
      </c>
      <c r="E61" s="26" t="s">
        <v>190</v>
      </c>
    </row>
    <row r="62" spans="2:5">
      <c r="B62" s="24">
        <f>IF(ISBLANK('1. Index'!$C$13),"-",IF(B61="ročník",YEAR('1. Index'!$C$13)-1,B61-1))</f>
        <v>1974</v>
      </c>
      <c r="C62" s="24">
        <f ca="1">IF(Tabulka1[[#This Row],[ročník]]="-","-",YEAR(TODAY())-B62)</f>
        <v>45</v>
      </c>
      <c r="D62" s="25" t="s">
        <v>190</v>
      </c>
      <c r="E62" s="26" t="s">
        <v>190</v>
      </c>
    </row>
    <row r="63" spans="2:5">
      <c r="B63" s="24">
        <f>IF(ISBLANK('1. Index'!$C$13),"-",IF(B62="ročník",YEAR('1. Index'!$C$13)-1,B62-1))</f>
        <v>1973</v>
      </c>
      <c r="C63" s="24">
        <f ca="1">IF(Tabulka1[[#This Row],[ročník]]="-","-",YEAR(TODAY())-B63)</f>
        <v>46</v>
      </c>
      <c r="D63" s="25" t="s">
        <v>190</v>
      </c>
      <c r="E63" s="26" t="s">
        <v>190</v>
      </c>
    </row>
    <row r="64" spans="2:5">
      <c r="B64" s="24">
        <f>IF(ISBLANK('1. Index'!$C$13),"-",IF(B63="ročník",YEAR('1. Index'!$C$13)-1,B63-1))</f>
        <v>1972</v>
      </c>
      <c r="C64" s="24">
        <f ca="1">IF(Tabulka1[[#This Row],[ročník]]="-","-",YEAR(TODAY())-B64)</f>
        <v>47</v>
      </c>
      <c r="D64" s="25" t="s">
        <v>190</v>
      </c>
      <c r="E64" s="26" t="s">
        <v>190</v>
      </c>
    </row>
    <row r="65" spans="2:5">
      <c r="B65" s="24">
        <f>IF(ISBLANK('1. Index'!$C$13),"-",IF(B64="ročník",YEAR('1. Index'!$C$13)-1,B64-1))</f>
        <v>1971</v>
      </c>
      <c r="C65" s="24">
        <f ca="1">IF(Tabulka1[[#This Row],[ročník]]="-","-",YEAR(TODAY())-B65)</f>
        <v>48</v>
      </c>
      <c r="D65" s="25" t="s">
        <v>190</v>
      </c>
      <c r="E65" s="26" t="s">
        <v>190</v>
      </c>
    </row>
    <row r="66" spans="2:5">
      <c r="B66" s="24">
        <f>IF(ISBLANK('1. Index'!$C$13),"-",IF(B65="ročník",YEAR('1. Index'!$C$13)-1,B65-1))</f>
        <v>1970</v>
      </c>
      <c r="C66" s="24">
        <f ca="1">IF(Tabulka1[[#This Row],[ročník]]="-","-",YEAR(TODAY())-B66)</f>
        <v>49</v>
      </c>
      <c r="D66" s="25" t="s">
        <v>190</v>
      </c>
      <c r="E66" s="26" t="s">
        <v>190</v>
      </c>
    </row>
    <row r="67" spans="2:5">
      <c r="B67" s="24">
        <f>IF(ISBLANK('1. Index'!$C$13),"-",IF(B66="ročník",YEAR('1. Index'!$C$13)-1,B66-1))</f>
        <v>1969</v>
      </c>
      <c r="C67" s="24">
        <f ca="1">IF(Tabulka1[[#This Row],[ročník]]="-","-",YEAR(TODAY())-B67)</f>
        <v>50</v>
      </c>
      <c r="D67" s="25" t="s">
        <v>190</v>
      </c>
      <c r="E67" s="26" t="s">
        <v>190</v>
      </c>
    </row>
    <row r="68" spans="2:5">
      <c r="B68" s="24">
        <f>IF(ISBLANK('1. Index'!$C$13),"-",IF(B67="ročník",YEAR('1. Index'!$C$13)-1,B67-1))</f>
        <v>1968</v>
      </c>
      <c r="C68" s="24">
        <f ca="1">IF(Tabulka1[[#This Row],[ročník]]="-","-",YEAR(TODAY())-B68)</f>
        <v>51</v>
      </c>
      <c r="D68" s="25" t="s">
        <v>190</v>
      </c>
      <c r="E68" s="26" t="s">
        <v>190</v>
      </c>
    </row>
    <row r="69" spans="2:5">
      <c r="B69" s="24">
        <f>IF(ISBLANK('1. Index'!$C$13),"-",IF(B68="ročník",YEAR('1. Index'!$C$13)-1,B68-1))</f>
        <v>1967</v>
      </c>
      <c r="C69" s="24">
        <f ca="1">IF(Tabulka1[[#This Row],[ročník]]="-","-",YEAR(TODAY())-B69)</f>
        <v>52</v>
      </c>
      <c r="D69" s="25" t="s">
        <v>190</v>
      </c>
      <c r="E69" s="26" t="s">
        <v>190</v>
      </c>
    </row>
    <row r="70" spans="2:5">
      <c r="B70" s="24">
        <f>IF(ISBLANK('1. Index'!$C$13),"-",IF(B69="ročník",YEAR('1. Index'!$C$13)-1,B69-1))</f>
        <v>1966</v>
      </c>
      <c r="C70" s="24">
        <f ca="1">IF(Tabulka1[[#This Row],[ročník]]="-","-",YEAR(TODAY())-B70)</f>
        <v>53</v>
      </c>
      <c r="D70" s="25" t="s">
        <v>190</v>
      </c>
      <c r="E70" s="26" t="s">
        <v>190</v>
      </c>
    </row>
    <row r="71" spans="2:5">
      <c r="B71" s="24">
        <f>IF(ISBLANK('1. Index'!$C$13),"-",IF(B70="ročník",YEAR('1. Index'!$C$13)-1,B70-1))</f>
        <v>1965</v>
      </c>
      <c r="C71" s="24">
        <f ca="1">IF(Tabulka1[[#This Row],[ročník]]="-","-",YEAR(TODAY())-B71)</f>
        <v>54</v>
      </c>
      <c r="D71" s="25" t="s">
        <v>190</v>
      </c>
      <c r="E71" s="26" t="s">
        <v>190</v>
      </c>
    </row>
    <row r="72" spans="2:5">
      <c r="B72" s="24">
        <f>IF(ISBLANK('1. Index'!$C$13),"-",IF(B71="ročník",YEAR('1. Index'!$C$13)-1,B71-1))</f>
        <v>1964</v>
      </c>
      <c r="C72" s="24">
        <f ca="1">IF(Tabulka1[[#This Row],[ročník]]="-","-",YEAR(TODAY())-B72)</f>
        <v>55</v>
      </c>
      <c r="D72" s="25" t="s">
        <v>190</v>
      </c>
      <c r="E72" s="26" t="s">
        <v>190</v>
      </c>
    </row>
    <row r="73" spans="2:5">
      <c r="B73" s="24">
        <f>IF(ISBLANK('1. Index'!$C$13),"-",IF(B72="ročník",YEAR('1. Index'!$C$13)-1,B72-1))</f>
        <v>1963</v>
      </c>
      <c r="C73" s="24">
        <f ca="1">IF(Tabulka1[[#This Row],[ročník]]="-","-",YEAR(TODAY())-B73)</f>
        <v>56</v>
      </c>
      <c r="D73" s="25" t="s">
        <v>190</v>
      </c>
      <c r="E73" s="26" t="s">
        <v>190</v>
      </c>
    </row>
    <row r="74" spans="2:5">
      <c r="B74" s="24">
        <f>IF(ISBLANK('1. Index'!$C$13),"-",IF(B73="ročník",YEAR('1. Index'!$C$13)-1,B73-1))</f>
        <v>1962</v>
      </c>
      <c r="C74" s="24">
        <f ca="1">IF(Tabulka1[[#This Row],[ročník]]="-","-",YEAR(TODAY())-B74)</f>
        <v>57</v>
      </c>
      <c r="D74" s="25" t="s">
        <v>190</v>
      </c>
      <c r="E74" s="26" t="s">
        <v>190</v>
      </c>
    </row>
    <row r="75" spans="2:5">
      <c r="B75" s="24">
        <f>IF(ISBLANK('1. Index'!$C$13),"-",IF(B74="ročník",YEAR('1. Index'!$C$13)-1,B74-1))</f>
        <v>1961</v>
      </c>
      <c r="C75" s="24">
        <f ca="1">IF(Tabulka1[[#This Row],[ročník]]="-","-",YEAR(TODAY())-B75)</f>
        <v>58</v>
      </c>
      <c r="D75" s="25" t="s">
        <v>190</v>
      </c>
      <c r="E75" s="26" t="s">
        <v>190</v>
      </c>
    </row>
    <row r="76" spans="2:5">
      <c r="B76" s="24">
        <f>IF(ISBLANK('1. Index'!$C$13),"-",IF(B75="ročník",YEAR('1. Index'!$C$13)-1,B75-1))</f>
        <v>1960</v>
      </c>
      <c r="C76" s="24">
        <f ca="1">IF(Tabulka1[[#This Row],[ročník]]="-","-",YEAR(TODAY())-B76)</f>
        <v>59</v>
      </c>
      <c r="D76" s="25" t="s">
        <v>190</v>
      </c>
      <c r="E76" s="26" t="s">
        <v>190</v>
      </c>
    </row>
    <row r="77" spans="2:5">
      <c r="B77" s="24">
        <f>IF(ISBLANK('1. Index'!$C$13),"-",IF(B76="ročník",YEAR('1. Index'!$C$13)-1,B76-1))</f>
        <v>1959</v>
      </c>
      <c r="C77" s="24">
        <f ca="1">IF(Tabulka1[[#This Row],[ročník]]="-","-",YEAR(TODAY())-B77)</f>
        <v>60</v>
      </c>
      <c r="D77" s="25" t="s">
        <v>190</v>
      </c>
      <c r="E77" s="26" t="s">
        <v>190</v>
      </c>
    </row>
    <row r="78" spans="2:5">
      <c r="B78" s="24">
        <f>IF(ISBLANK('1. Index'!$C$13),"-",IF(B77="ročník",YEAR('1. Index'!$C$13)-1,B77-1))</f>
        <v>1958</v>
      </c>
      <c r="C78" s="24">
        <f ca="1">IF(Tabulka1[[#This Row],[ročník]]="-","-",YEAR(TODAY())-B78)</f>
        <v>61</v>
      </c>
      <c r="D78" s="25" t="s">
        <v>190</v>
      </c>
      <c r="E78" s="26" t="s">
        <v>190</v>
      </c>
    </row>
    <row r="79" spans="2:5">
      <c r="B79" s="24">
        <f>IF(ISBLANK('1. Index'!$C$13),"-",IF(B78="ročník",YEAR('1. Index'!$C$13)-1,B78-1))</f>
        <v>1957</v>
      </c>
      <c r="C79" s="24">
        <f ca="1">IF(Tabulka1[[#This Row],[ročník]]="-","-",YEAR(TODAY())-B79)</f>
        <v>62</v>
      </c>
      <c r="D79" s="25" t="s">
        <v>190</v>
      </c>
      <c r="E79" s="26" t="s">
        <v>190</v>
      </c>
    </row>
    <row r="80" spans="2:5">
      <c r="B80" s="24">
        <f>IF(ISBLANK('1. Index'!$C$13),"-",IF(B79="ročník",YEAR('1. Index'!$C$13)-1,B79-1))</f>
        <v>1956</v>
      </c>
      <c r="C80" s="24">
        <f ca="1">IF(Tabulka1[[#This Row],[ročník]]="-","-",YEAR(TODAY())-B80)</f>
        <v>63</v>
      </c>
      <c r="D80" s="25" t="s">
        <v>190</v>
      </c>
      <c r="E80" s="26" t="s">
        <v>190</v>
      </c>
    </row>
    <row r="81" spans="2:5">
      <c r="B81" s="24">
        <f>IF(ISBLANK('1. Index'!$C$13),"-",IF(B80="ročník",YEAR('1. Index'!$C$13)-1,B80-1))</f>
        <v>1955</v>
      </c>
      <c r="C81" s="24">
        <f ca="1">IF(Tabulka1[[#This Row],[ročník]]="-","-",YEAR(TODAY())-B81)</f>
        <v>64</v>
      </c>
      <c r="D81" s="25" t="s">
        <v>190</v>
      </c>
      <c r="E81" s="26" t="s">
        <v>190</v>
      </c>
    </row>
    <row r="82" spans="2:5">
      <c r="B82" s="24">
        <f>IF(ISBLANK('1. Index'!$C$13),"-",IF(B81="ročník",YEAR('1. Index'!$C$13)-1,B81-1))</f>
        <v>1954</v>
      </c>
      <c r="C82" s="24">
        <f ca="1">IF(Tabulka1[[#This Row],[ročník]]="-","-",YEAR(TODAY())-B82)</f>
        <v>65</v>
      </c>
      <c r="D82" s="25" t="s">
        <v>190</v>
      </c>
      <c r="E82" s="26" t="s">
        <v>190</v>
      </c>
    </row>
    <row r="83" spans="2:5">
      <c r="B83" s="24">
        <f>IF(ISBLANK('1. Index'!$C$13),"-",IF(B82="ročník",YEAR('1. Index'!$C$13)-1,B82-1))</f>
        <v>1953</v>
      </c>
      <c r="C83" s="24">
        <f ca="1">IF(Tabulka1[[#This Row],[ročník]]="-","-",YEAR(TODAY())-B83)</f>
        <v>66</v>
      </c>
      <c r="D83" s="25" t="s">
        <v>190</v>
      </c>
      <c r="E83" s="26" t="s">
        <v>190</v>
      </c>
    </row>
    <row r="84" spans="2:5">
      <c r="B84" s="24">
        <f>IF(ISBLANK('1. Index'!$C$13),"-",IF(B83="ročník",YEAR('1. Index'!$C$13)-1,B83-1))</f>
        <v>1952</v>
      </c>
      <c r="C84" s="24">
        <f ca="1">IF(Tabulka1[[#This Row],[ročník]]="-","-",YEAR(TODAY())-B84)</f>
        <v>67</v>
      </c>
      <c r="D84" s="25" t="s">
        <v>190</v>
      </c>
      <c r="E84" s="26" t="s">
        <v>190</v>
      </c>
    </row>
    <row r="85" spans="2:5">
      <c r="B85" s="24">
        <f>IF(ISBLANK('1. Index'!$C$13),"-",IF(B84="ročník",YEAR('1. Index'!$C$13)-1,B84-1))</f>
        <v>1951</v>
      </c>
      <c r="C85" s="24">
        <f ca="1">IF(Tabulka1[[#This Row],[ročník]]="-","-",YEAR(TODAY())-B85)</f>
        <v>68</v>
      </c>
      <c r="D85" s="25" t="s">
        <v>190</v>
      </c>
      <c r="E85" s="26" t="s">
        <v>190</v>
      </c>
    </row>
    <row r="86" spans="2:5">
      <c r="B86" s="24">
        <f>IF(ISBLANK('1. Index'!$C$13),"-",IF(B85="ročník",YEAR('1. Index'!$C$13)-1,B85-1))</f>
        <v>1950</v>
      </c>
      <c r="C86" s="24">
        <f ca="1">IF(Tabulka1[[#This Row],[ročník]]="-","-",YEAR(TODAY())-B86)</f>
        <v>69</v>
      </c>
      <c r="D86" s="25" t="s">
        <v>190</v>
      </c>
      <c r="E86" s="26" t="s">
        <v>190</v>
      </c>
    </row>
    <row r="87" spans="2:5">
      <c r="B87" s="24">
        <f>IF(ISBLANK('1. Index'!$C$13),"-",IF(B86="ročník",YEAR('1. Index'!$C$13)-1,B86-1))</f>
        <v>1949</v>
      </c>
      <c r="C87" s="24">
        <f ca="1">IF(Tabulka1[[#This Row],[ročník]]="-","-",YEAR(TODAY())-B87)</f>
        <v>70</v>
      </c>
      <c r="D87" s="25" t="s">
        <v>190</v>
      </c>
      <c r="E87" s="26" t="s">
        <v>190</v>
      </c>
    </row>
    <row r="88" spans="2:5">
      <c r="B88" s="24">
        <f>IF(ISBLANK('1. Index'!$C$13),"-",IF(B87="ročník",YEAR('1. Index'!$C$13)-1,B87-1))</f>
        <v>1948</v>
      </c>
      <c r="C88" s="24">
        <f ca="1">IF(Tabulka1[[#This Row],[ročník]]="-","-",YEAR(TODAY())-B88)</f>
        <v>71</v>
      </c>
      <c r="D88" s="25" t="s">
        <v>190</v>
      </c>
      <c r="E88" s="26" t="s">
        <v>190</v>
      </c>
    </row>
    <row r="89" spans="2:5">
      <c r="B89" s="24">
        <f>IF(ISBLANK('1. Index'!$C$13),"-",IF(B88="ročník",YEAR('1. Index'!$C$13)-1,B88-1))</f>
        <v>1947</v>
      </c>
      <c r="C89" s="24">
        <f ca="1">IF(Tabulka1[[#This Row],[ročník]]="-","-",YEAR(TODAY())-B89)</f>
        <v>72</v>
      </c>
      <c r="D89" s="25" t="s">
        <v>190</v>
      </c>
      <c r="E89" s="26" t="s">
        <v>190</v>
      </c>
    </row>
    <row r="90" spans="2:5">
      <c r="B90" s="24">
        <f>IF(ISBLANK('1. Index'!$C$13),"-",IF(B89="ročník",YEAR('1. Index'!$C$13)-1,B89-1))</f>
        <v>1946</v>
      </c>
      <c r="C90" s="24">
        <f ca="1">IF(Tabulka1[[#This Row],[ročník]]="-","-",YEAR(TODAY())-B90)</f>
        <v>73</v>
      </c>
      <c r="D90" s="25" t="s">
        <v>190</v>
      </c>
      <c r="E90" s="26" t="s">
        <v>190</v>
      </c>
    </row>
    <row r="91" spans="2:5">
      <c r="B91" s="24">
        <f>IF(ISBLANK('1. Index'!$C$13),"-",IF(B90="ročník",YEAR('1. Index'!$C$13)-1,B90-1))</f>
        <v>1945</v>
      </c>
      <c r="C91" s="24">
        <f ca="1">IF(Tabulka1[[#This Row],[ročník]]="-","-",YEAR(TODAY())-B91)</f>
        <v>74</v>
      </c>
      <c r="D91" s="25" t="s">
        <v>190</v>
      </c>
      <c r="E91" s="26" t="s">
        <v>190</v>
      </c>
    </row>
    <row r="92" spans="2:5">
      <c r="B92" s="24">
        <f>IF(ISBLANK('1. Index'!$C$13),"-",IF(B91="ročník",YEAR('1. Index'!$C$13)-1,B91-1))</f>
        <v>1944</v>
      </c>
      <c r="C92" s="24">
        <f ca="1">IF(Tabulka1[[#This Row],[ročník]]="-","-",YEAR(TODAY())-B92)</f>
        <v>75</v>
      </c>
      <c r="D92" s="25" t="s">
        <v>190</v>
      </c>
      <c r="E92" s="26" t="s">
        <v>190</v>
      </c>
    </row>
    <row r="93" spans="2:5">
      <c r="B93" s="24">
        <f>IF(ISBLANK('1. Index'!$C$13),"-",IF(B92="ročník",YEAR('1. Index'!$C$13)-1,B92-1))</f>
        <v>1943</v>
      </c>
      <c r="C93" s="24">
        <f ca="1">IF(Tabulka1[[#This Row],[ročník]]="-","-",YEAR(TODAY())-B93)</f>
        <v>76</v>
      </c>
      <c r="D93" s="25" t="s">
        <v>190</v>
      </c>
      <c r="E93" s="26" t="s">
        <v>190</v>
      </c>
    </row>
    <row r="94" spans="2:5">
      <c r="B94" s="24">
        <f>IF(ISBLANK('1. Index'!$C$13),"-",IF(B93="ročník",YEAR('1. Index'!$C$13)-1,B93-1))</f>
        <v>1942</v>
      </c>
      <c r="C94" s="24">
        <f ca="1">IF(Tabulka1[[#This Row],[ročník]]="-","-",YEAR(TODAY())-B94)</f>
        <v>77</v>
      </c>
      <c r="D94" s="25" t="s">
        <v>190</v>
      </c>
      <c r="E94" s="26" t="s">
        <v>190</v>
      </c>
    </row>
    <row r="95" spans="2:5">
      <c r="B95" s="24">
        <f>IF(ISBLANK('1. Index'!$C$13),"-",IF(B94="ročník",YEAR('1. Index'!$C$13)-1,B94-1))</f>
        <v>1941</v>
      </c>
      <c r="C95" s="24">
        <f ca="1">IF(Tabulka1[[#This Row],[ročník]]="-","-",YEAR(TODAY())-B95)</f>
        <v>78</v>
      </c>
      <c r="D95" s="25" t="s">
        <v>190</v>
      </c>
      <c r="E95" s="26" t="s">
        <v>190</v>
      </c>
    </row>
    <row r="96" spans="2:5">
      <c r="B96" s="24">
        <f>IF(ISBLANK('1. Index'!$C$13),"-",IF(B95="ročník",YEAR('1. Index'!$C$13)-1,B95-1))</f>
        <v>1940</v>
      </c>
      <c r="C96" s="24">
        <f ca="1">IF(Tabulka1[[#This Row],[ročník]]="-","-",YEAR(TODAY())-B96)</f>
        <v>79</v>
      </c>
      <c r="D96" s="25" t="s">
        <v>190</v>
      </c>
      <c r="E96" s="26" t="s">
        <v>190</v>
      </c>
    </row>
    <row r="97" spans="2:5">
      <c r="B97" s="24">
        <f>IF(ISBLANK('1. Index'!$C$13),"-",IF(B96="ročník",YEAR('1. Index'!$C$13)-1,B96-1))</f>
        <v>1939</v>
      </c>
      <c r="C97" s="24">
        <f ca="1">IF(Tabulka1[[#This Row],[ročník]]="-","-",YEAR(TODAY())-B97)</f>
        <v>80</v>
      </c>
      <c r="D97" s="25" t="s">
        <v>190</v>
      </c>
      <c r="E97" s="26" t="s">
        <v>190</v>
      </c>
    </row>
    <row r="98" spans="2:5">
      <c r="B98" s="24">
        <f>IF(ISBLANK('1. Index'!$C$13),"-",IF(B97="ročník",YEAR('1. Index'!$C$13)-1,B97-1))</f>
        <v>1938</v>
      </c>
      <c r="C98" s="24">
        <f ca="1">IF(Tabulka1[[#This Row],[ročník]]="-","-",YEAR(TODAY())-B98)</f>
        <v>81</v>
      </c>
      <c r="D98" s="25" t="s">
        <v>190</v>
      </c>
      <c r="E98" s="26" t="s">
        <v>190</v>
      </c>
    </row>
    <row r="99" spans="2:5">
      <c r="B99" s="24">
        <f>IF(ISBLANK('1. Index'!$C$13),"-",IF(B98="ročník",YEAR('1. Index'!$C$13)-1,B98-1))</f>
        <v>1937</v>
      </c>
      <c r="C99" s="24">
        <f ca="1">IF(Tabulka1[[#This Row],[ročník]]="-","-",YEAR(TODAY())-B99)</f>
        <v>82</v>
      </c>
      <c r="D99" s="25" t="s">
        <v>190</v>
      </c>
      <c r="E99" s="26" t="s">
        <v>190</v>
      </c>
    </row>
    <row r="100" spans="2:5">
      <c r="B100" s="24">
        <f>IF(ISBLANK('1. Index'!$C$13),"-",IF(B99="ročník",YEAR('1. Index'!$C$13)-1,B99-1))</f>
        <v>1936</v>
      </c>
      <c r="C100" s="24">
        <f ca="1">IF(Tabulka1[[#This Row],[ročník]]="-","-",YEAR(TODAY())-B100)</f>
        <v>83</v>
      </c>
      <c r="D100" s="25" t="s">
        <v>190</v>
      </c>
      <c r="E100" s="26" t="s">
        <v>190</v>
      </c>
    </row>
    <row r="101" spans="2:5">
      <c r="B101" s="24">
        <f>IF(ISBLANK('1. Index'!$C$13),"-",IF(B100="ročník",YEAR('1. Index'!$C$13)-1,B100-1))</f>
        <v>1935</v>
      </c>
      <c r="C101" s="24">
        <f ca="1">IF(Tabulka1[[#This Row],[ročník]]="-","-",YEAR(TODAY())-B101)</f>
        <v>84</v>
      </c>
      <c r="D101" s="25" t="s">
        <v>190</v>
      </c>
      <c r="E101" s="26" t="s">
        <v>190</v>
      </c>
    </row>
    <row r="102" spans="2:5">
      <c r="B102" s="24">
        <f>IF(ISBLANK('1. Index'!$C$13),"-",IF(B101="ročník",YEAR('1. Index'!$C$13)-1,B101-1))</f>
        <v>1934</v>
      </c>
      <c r="C102" s="24">
        <f ca="1">IF(Tabulka1[[#This Row],[ročník]]="-","-",YEAR(TODAY())-B102)</f>
        <v>85</v>
      </c>
      <c r="D102" s="25" t="s">
        <v>190</v>
      </c>
      <c r="E102" s="26" t="s">
        <v>190</v>
      </c>
    </row>
    <row r="103" spans="2:5">
      <c r="B103" s="24">
        <f>IF(ISBLANK('1. Index'!$C$13),"-",IF(B102="ročník",YEAR('1. Index'!$C$13)-1,B102-1))</f>
        <v>1933</v>
      </c>
      <c r="C103" s="24">
        <f ca="1">IF(Tabulka1[[#This Row],[ročník]]="-","-",YEAR(TODAY())-B103)</f>
        <v>86</v>
      </c>
      <c r="D103" s="25" t="s">
        <v>190</v>
      </c>
      <c r="E103" s="26" t="s">
        <v>190</v>
      </c>
    </row>
    <row r="104" spans="2:5">
      <c r="B104" s="24">
        <f>IF(ISBLANK('1. Index'!$C$13),"-",IF(B103="ročník",YEAR('1. Index'!$C$13)-1,B103-1))</f>
        <v>1932</v>
      </c>
      <c r="C104" s="24">
        <f ca="1">IF(Tabulka1[[#This Row],[ročník]]="-","-",YEAR(TODAY())-B104)</f>
        <v>87</v>
      </c>
      <c r="D104" s="25" t="s">
        <v>190</v>
      </c>
      <c r="E104" s="26" t="s">
        <v>190</v>
      </c>
    </row>
    <row r="105" spans="2:5">
      <c r="B105" s="24">
        <f>IF(ISBLANK('1. Index'!$C$13),"-",IF(B104="ročník",YEAR('1. Index'!$C$13)-1,B104-1))</f>
        <v>1931</v>
      </c>
      <c r="C105" s="24">
        <f ca="1">IF(Tabulka1[[#This Row],[ročník]]="-","-",YEAR(TODAY())-B105)</f>
        <v>88</v>
      </c>
      <c r="D105" s="25" t="s">
        <v>190</v>
      </c>
      <c r="E105" s="26" t="s">
        <v>190</v>
      </c>
    </row>
    <row r="106" spans="2:5">
      <c r="B106" s="24">
        <f>IF(ISBLANK('1. Index'!$C$13),"-",IF(B105="ročník",YEAR('1. Index'!$C$13)-1,B105-1))</f>
        <v>1930</v>
      </c>
      <c r="C106" s="24">
        <f ca="1">IF(Tabulka1[[#This Row],[ročník]]="-","-",YEAR(TODAY())-B106)</f>
        <v>89</v>
      </c>
      <c r="D106" s="25" t="s">
        <v>190</v>
      </c>
      <c r="E106" s="26" t="s">
        <v>190</v>
      </c>
    </row>
    <row r="107" spans="2:5">
      <c r="B107" s="24">
        <f>IF(ISBLANK('1. Index'!$C$13),"-",IF(B106="ročník",YEAR('1. Index'!$C$13)-1,B106-1))</f>
        <v>1929</v>
      </c>
      <c r="C107" s="24">
        <f ca="1">IF(Tabulka1[[#This Row],[ročník]]="-","-",YEAR(TODAY())-B107)</f>
        <v>90</v>
      </c>
      <c r="D107" s="25" t="s">
        <v>190</v>
      </c>
      <c r="E107" s="26" t="s">
        <v>190</v>
      </c>
    </row>
    <row r="108" spans="2:5">
      <c r="B108" s="24">
        <f>IF(ISBLANK('1. Index'!$C$13),"-",IF(B107="ročník",YEAR('1. Index'!$C$13)-1,B107-1))</f>
        <v>1928</v>
      </c>
      <c r="C108" s="24">
        <f ca="1">IF(Tabulka1[[#This Row],[ročník]]="-","-",YEAR(TODAY())-B108)</f>
        <v>91</v>
      </c>
      <c r="D108" s="25" t="s">
        <v>190</v>
      </c>
      <c r="E108" s="26" t="s">
        <v>190</v>
      </c>
    </row>
    <row r="109" spans="2:5">
      <c r="B109" s="24">
        <f>IF(ISBLANK('1. Index'!$C$13),"-",IF(B108="ročník",YEAR('1. Index'!$C$13)-1,B108-1))</f>
        <v>1927</v>
      </c>
      <c r="C109" s="24">
        <f ca="1">IF(Tabulka1[[#This Row],[ročník]]="-","-",YEAR(TODAY())-B109)</f>
        <v>92</v>
      </c>
      <c r="D109" s="25" t="s">
        <v>190</v>
      </c>
      <c r="E109" s="26" t="s">
        <v>190</v>
      </c>
    </row>
    <row r="110" spans="2:5">
      <c r="B110" s="24">
        <f>IF(ISBLANK('1. Index'!$C$13),"-",IF(B109="ročník",YEAR('1. Index'!$C$13)-1,B109-1))</f>
        <v>1926</v>
      </c>
      <c r="C110" s="24">
        <f ca="1">IF(Tabulka1[[#This Row],[ročník]]="-","-",YEAR(TODAY())-B110)</f>
        <v>93</v>
      </c>
      <c r="D110" s="25" t="s">
        <v>190</v>
      </c>
      <c r="E110" s="26" t="s">
        <v>190</v>
      </c>
    </row>
    <row r="111" spans="2:5">
      <c r="B111" s="24">
        <f>IF(ISBLANK('1. Index'!$C$13),"-",IF(B110="ročník",YEAR('1. Index'!$C$13)-1,B110-1))</f>
        <v>1925</v>
      </c>
      <c r="C111" s="24">
        <f ca="1">IF(Tabulka1[[#This Row],[ročník]]="-","-",YEAR(TODAY())-B111)</f>
        <v>94</v>
      </c>
      <c r="D111" s="25" t="s">
        <v>190</v>
      </c>
      <c r="E111" s="26" t="s">
        <v>190</v>
      </c>
    </row>
    <row r="112" spans="2:5">
      <c r="B112" s="24">
        <f>IF(ISBLANK('1. Index'!$C$13),"-",IF(B111="ročník",YEAR('1. Index'!$C$13)-1,B111-1))</f>
        <v>1924</v>
      </c>
      <c r="C112" s="24">
        <f ca="1">IF(Tabulka1[[#This Row],[ročník]]="-","-",YEAR(TODAY())-B112)</f>
        <v>95</v>
      </c>
      <c r="D112" s="25" t="s">
        <v>190</v>
      </c>
      <c r="E112" s="26" t="s">
        <v>190</v>
      </c>
    </row>
    <row r="113" spans="2:5">
      <c r="B113" s="24">
        <f>IF(ISBLANK('1. Index'!$C$13),"-",IF(B112="ročník",YEAR('1. Index'!$C$13)-1,B112-1))</f>
        <v>1923</v>
      </c>
      <c r="C113" s="24">
        <f ca="1">IF(Tabulka1[[#This Row],[ročník]]="-","-",YEAR(TODAY())-B113)</f>
        <v>96</v>
      </c>
      <c r="D113" s="25" t="s">
        <v>190</v>
      </c>
      <c r="E113" s="26" t="s">
        <v>190</v>
      </c>
    </row>
  </sheetData>
  <sheetProtection selectLockedCells="1" autoFilter="0"/>
  <conditionalFormatting sqref="D18:E113">
    <cfRule type="containsBlanks" dxfId="260" priority="1">
      <formula>LEN(TRIM(D18))=0</formula>
    </cfRule>
    <cfRule type="notContainsBlanks" dxfId="259"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dimension ref="B2:H309"/>
  <sheetViews>
    <sheetView showGridLines="0" workbookViewId="0">
      <pane ySplit="9" topLeftCell="A10" activePane="bottomLeft" state="frozen"/>
      <selection pane="bottomLeft" activeCell="B2" sqref="B2"/>
    </sheetView>
  </sheetViews>
  <sheetFormatPr defaultColWidth="9.140625" defaultRowHeight="12.75"/>
  <cols>
    <col min="1" max="1" width="3.7109375" style="1" customWidth="1"/>
    <col min="2" max="2" width="7.42578125" style="2" customWidth="1"/>
    <col min="3" max="3" width="25.7109375" style="1" customWidth="1"/>
    <col min="4" max="4" width="6.7109375" style="2" customWidth="1"/>
    <col min="5" max="5" width="25.7109375" style="1" customWidth="1"/>
    <col min="6" max="6" width="4.7109375" style="2" customWidth="1"/>
    <col min="7" max="7" width="17.85546875" style="2" customWidth="1"/>
    <col min="8" max="8" width="13.85546875" style="2" bestFit="1" customWidth="1"/>
    <col min="9" max="16384" width="9.140625" style="1"/>
  </cols>
  <sheetData>
    <row r="2" spans="2:8" ht="15.75">
      <c r="B2" s="3" t="s">
        <v>63</v>
      </c>
      <c r="G2" s="7" t="str">
        <f>IF(ISBLANK('1. Index'!C10),"-",'1. Index'!C10)</f>
        <v>Reuter Run Boršov nad Vltavou - děti</v>
      </c>
    </row>
    <row r="3" spans="2:8" ht="15.75">
      <c r="G3" s="8">
        <f>IF(ISBLANK('1. Index'!C13),"-",'1. Index'!C13)</f>
        <v>43687</v>
      </c>
    </row>
    <row r="4" spans="2:8">
      <c r="B4" s="22" t="s">
        <v>33</v>
      </c>
    </row>
    <row r="5" spans="2:8">
      <c r="B5" s="1" t="s">
        <v>64</v>
      </c>
    </row>
    <row r="6" spans="2:8">
      <c r="B6" s="1" t="s">
        <v>65</v>
      </c>
    </row>
    <row r="7" spans="2:8">
      <c r="B7" s="1" t="s">
        <v>68</v>
      </c>
    </row>
    <row r="8" spans="2:8">
      <c r="B8" s="27"/>
      <c r="C8" s="30"/>
      <c r="D8" s="27"/>
      <c r="E8" s="30"/>
      <c r="F8" s="27"/>
    </row>
    <row r="9" spans="2:8">
      <c r="B9" s="2" t="s">
        <v>0</v>
      </c>
      <c r="C9" s="1" t="s">
        <v>12</v>
      </c>
      <c r="D9" s="2" t="s">
        <v>3</v>
      </c>
      <c r="E9" s="1" t="s">
        <v>1</v>
      </c>
      <c r="F9" s="2" t="s">
        <v>2</v>
      </c>
      <c r="G9" s="9" t="s">
        <v>5</v>
      </c>
      <c r="H9" s="39" t="s">
        <v>67</v>
      </c>
    </row>
    <row r="10" spans="2:8">
      <c r="B10" s="18">
        <v>75</v>
      </c>
      <c r="C10" s="19" t="s">
        <v>101</v>
      </c>
      <c r="D10" s="18">
        <v>2013</v>
      </c>
      <c r="E10" s="19" t="s">
        <v>102</v>
      </c>
      <c r="F10" s="18" t="s">
        <v>103</v>
      </c>
      <c r="G10" s="13" t="str">
        <f>IF(ISBLANK('1. Index'!$C$13),"-",IF(Tabulka2[[#This Row],[m/ž]]="M",VLOOKUP(Tabulka2[[#This Row],[ročník]],'2. Kategorie'!B:E,3,0),IF(Tabulka2[[#This Row],[m/ž]]="Z",VLOOKUP(Tabulka2[[#This Row],[ročník]],'2. Kategorie'!B:E,4,0),"?")))</f>
        <v>Mladší přípravka H</v>
      </c>
      <c r="H10" s="10" t="str">
        <f>IF(COUNTIFS([start. č.],Tabulka2[[#This Row],[start. č.]])&gt;1,"duplicita!","ok")</f>
        <v>ok</v>
      </c>
    </row>
    <row r="11" spans="2:8">
      <c r="B11" s="18">
        <v>35</v>
      </c>
      <c r="C11" s="19" t="s">
        <v>104</v>
      </c>
      <c r="D11" s="18">
        <v>2013</v>
      </c>
      <c r="E11" s="19" t="s">
        <v>105</v>
      </c>
      <c r="F11" s="18" t="s">
        <v>103</v>
      </c>
      <c r="G11" s="14" t="str">
        <f>IF(ISBLANK('1. Index'!$C$13),"-",IF(Tabulka2[[#This Row],[m/ž]]="M",VLOOKUP(Tabulka2[[#This Row],[ročník]],'2. Kategorie'!B:E,3,0),IF(Tabulka2[[#This Row],[m/ž]]="Z",VLOOKUP(Tabulka2[[#This Row],[ročník]],'2. Kategorie'!B:E,4,0),"?")))</f>
        <v>Mladší přípravka H</v>
      </c>
      <c r="H11" s="11" t="str">
        <f>IF(COUNTIFS([start. č.],Tabulka2[[#This Row],[start. č.]])&gt;1,"duplicita!","ok")</f>
        <v>ok</v>
      </c>
    </row>
    <row r="12" spans="2:8">
      <c r="B12" s="18">
        <v>83</v>
      </c>
      <c r="C12" s="19" t="s">
        <v>106</v>
      </c>
      <c r="D12" s="18">
        <v>2013</v>
      </c>
      <c r="E12" s="19" t="s">
        <v>107</v>
      </c>
      <c r="F12" s="18" t="s">
        <v>103</v>
      </c>
      <c r="G12" s="14" t="str">
        <f>IF(ISBLANK('1. Index'!$C$13),"-",IF(Tabulka2[[#This Row],[m/ž]]="M",VLOOKUP(Tabulka2[[#This Row],[ročník]],'2. Kategorie'!B:E,3,0),IF(Tabulka2[[#This Row],[m/ž]]="Z",VLOOKUP(Tabulka2[[#This Row],[ročník]],'2. Kategorie'!B:E,4,0),"?")))</f>
        <v>Mladší přípravka H</v>
      </c>
      <c r="H12" s="11" t="str">
        <f>IF(COUNTIFS([start. č.],Tabulka2[[#This Row],[start. č.]])&gt;1,"duplicita!","ok")</f>
        <v>ok</v>
      </c>
    </row>
    <row r="13" spans="2:8">
      <c r="B13" s="18">
        <v>78</v>
      </c>
      <c r="C13" s="19" t="s">
        <v>108</v>
      </c>
      <c r="D13" s="18">
        <v>2013</v>
      </c>
      <c r="E13" s="19" t="s">
        <v>109</v>
      </c>
      <c r="F13" s="18" t="s">
        <v>103</v>
      </c>
      <c r="G13" s="15" t="str">
        <f>IF(ISBLANK('1. Index'!$C$13),"-",IF(Tabulka2[[#This Row],[m/ž]]="M",VLOOKUP(Tabulka2[[#This Row],[ročník]],'2. Kategorie'!B:E,3,0),IF(Tabulka2[[#This Row],[m/ž]]="Z",VLOOKUP(Tabulka2[[#This Row],[ročník]],'2. Kategorie'!B:E,4,0),"?")))</f>
        <v>Mladší přípravka H</v>
      </c>
      <c r="H13" s="11" t="str">
        <f>IF(COUNTIFS([start. č.],Tabulka2[[#This Row],[start. č.]])&gt;1,"duplicita!","ok")</f>
        <v>ok</v>
      </c>
    </row>
    <row r="14" spans="2:8">
      <c r="B14" s="18">
        <v>56</v>
      </c>
      <c r="C14" s="19" t="s">
        <v>110</v>
      </c>
      <c r="D14" s="18">
        <v>2013</v>
      </c>
      <c r="E14" s="19" t="s">
        <v>111</v>
      </c>
      <c r="F14" s="18" t="s">
        <v>103</v>
      </c>
      <c r="G14" s="15" t="str">
        <f>IF(ISBLANK('1. Index'!$C$13),"-",IF(Tabulka2[[#This Row],[m/ž]]="M",VLOOKUP(Tabulka2[[#This Row],[ročník]],'2. Kategorie'!B:E,3,0),IF(Tabulka2[[#This Row],[m/ž]]="Z",VLOOKUP(Tabulka2[[#This Row],[ročník]],'2. Kategorie'!B:E,4,0),"?")))</f>
        <v>Mladší přípravka H</v>
      </c>
      <c r="H14" s="11" t="str">
        <f>IF(COUNTIFS([start. č.],Tabulka2[[#This Row],[start. č.]])&gt;1,"duplicita!","ok")</f>
        <v>ok</v>
      </c>
    </row>
    <row r="15" spans="2:8">
      <c r="B15" s="18">
        <v>90</v>
      </c>
      <c r="C15" s="19" t="s">
        <v>112</v>
      </c>
      <c r="D15" s="18">
        <v>2013</v>
      </c>
      <c r="E15" s="19" t="s">
        <v>113</v>
      </c>
      <c r="F15" s="18" t="s">
        <v>103</v>
      </c>
      <c r="G15" s="15" t="str">
        <f>IF(ISBLANK('1. Index'!$C$13),"-",IF(Tabulka2[[#This Row],[m/ž]]="M",VLOOKUP(Tabulka2[[#This Row],[ročník]],'2. Kategorie'!B:E,3,0),IF(Tabulka2[[#This Row],[m/ž]]="Z",VLOOKUP(Tabulka2[[#This Row],[ročník]],'2. Kategorie'!B:E,4,0),"?")))</f>
        <v>Mladší přípravka H</v>
      </c>
      <c r="H15" s="11" t="str">
        <f>IF(COUNTIFS([start. č.],Tabulka2[[#This Row],[start. č.]])&gt;1,"duplicita!","ok")</f>
        <v>ok</v>
      </c>
    </row>
    <row r="16" spans="2:8">
      <c r="B16" s="18">
        <v>52</v>
      </c>
      <c r="C16" s="19" t="s">
        <v>114</v>
      </c>
      <c r="D16" s="18">
        <v>2013</v>
      </c>
      <c r="E16" s="19" t="s">
        <v>115</v>
      </c>
      <c r="F16" s="18" t="s">
        <v>103</v>
      </c>
      <c r="G16" s="15" t="str">
        <f>IF(ISBLANK('1. Index'!$C$13),"-",IF(Tabulka2[[#This Row],[m/ž]]="M",VLOOKUP(Tabulka2[[#This Row],[ročník]],'2. Kategorie'!B:E,3,0),IF(Tabulka2[[#This Row],[m/ž]]="Z",VLOOKUP(Tabulka2[[#This Row],[ročník]],'2. Kategorie'!B:E,4,0),"?")))</f>
        <v>Mladší přípravka H</v>
      </c>
      <c r="H16" s="11" t="str">
        <f>IF(COUNTIFS([start. č.],Tabulka2[[#This Row],[start. č.]])&gt;1,"duplicita!","ok")</f>
        <v>ok</v>
      </c>
    </row>
    <row r="17" spans="2:8">
      <c r="B17" s="18">
        <v>98</v>
      </c>
      <c r="C17" s="19" t="s">
        <v>116</v>
      </c>
      <c r="D17" s="18">
        <v>2013</v>
      </c>
      <c r="E17" s="19" t="s">
        <v>117</v>
      </c>
      <c r="F17" s="18" t="s">
        <v>103</v>
      </c>
      <c r="G17" s="15" t="str">
        <f>IF(ISBLANK('1. Index'!$C$13),"-",IF(Tabulka2[[#This Row],[m/ž]]="M",VLOOKUP(Tabulka2[[#This Row],[ročník]],'2. Kategorie'!B:E,3,0),IF(Tabulka2[[#This Row],[m/ž]]="Z",VLOOKUP(Tabulka2[[#This Row],[ročník]],'2. Kategorie'!B:E,4,0),"?")))</f>
        <v>Mladší přípravka H</v>
      </c>
      <c r="H17" s="11" t="str">
        <f>IF(COUNTIFS([start. č.],Tabulka2[[#This Row],[start. č.]])&gt;1,"duplicita!","ok")</f>
        <v>ok</v>
      </c>
    </row>
    <row r="18" spans="2:8">
      <c r="B18" s="18">
        <v>58</v>
      </c>
      <c r="C18" s="19" t="s">
        <v>118</v>
      </c>
      <c r="D18" s="18">
        <v>2013</v>
      </c>
      <c r="E18" s="19" t="s">
        <v>105</v>
      </c>
      <c r="F18" s="18" t="s">
        <v>119</v>
      </c>
      <c r="G18" s="15" t="str">
        <f>IF(ISBLANK('1. Index'!$C$13),"-",IF(Tabulka2[[#This Row],[m/ž]]="M",VLOOKUP(Tabulka2[[#This Row],[ročník]],'2. Kategorie'!B:E,3,0),IF(Tabulka2[[#This Row],[m/ž]]="Z",VLOOKUP(Tabulka2[[#This Row],[ročník]],'2. Kategorie'!B:E,4,0),"?")))</f>
        <v>Mladší přípravka D</v>
      </c>
      <c r="H18" s="11" t="str">
        <f>IF(COUNTIFS([start. č.],Tabulka2[[#This Row],[start. č.]])&gt;1,"duplicita!","ok")</f>
        <v>ok</v>
      </c>
    </row>
    <row r="19" spans="2:8">
      <c r="B19" s="18">
        <v>16</v>
      </c>
      <c r="C19" s="19" t="s">
        <v>120</v>
      </c>
      <c r="D19" s="18">
        <v>2013</v>
      </c>
      <c r="E19" s="19" t="s">
        <v>121</v>
      </c>
      <c r="F19" s="18" t="s">
        <v>119</v>
      </c>
      <c r="G19" s="15" t="str">
        <f>IF(ISBLANK('1. Index'!$C$13),"-",IF(Tabulka2[[#This Row],[m/ž]]="M",VLOOKUP(Tabulka2[[#This Row],[ročník]],'2. Kategorie'!B:E,3,0),IF(Tabulka2[[#This Row],[m/ž]]="Z",VLOOKUP(Tabulka2[[#This Row],[ročník]],'2. Kategorie'!B:E,4,0),"?")))</f>
        <v>Mladší přípravka D</v>
      </c>
      <c r="H19" s="11" t="str">
        <f>IF(COUNTIFS([start. č.],Tabulka2[[#This Row],[start. č.]])&gt;1,"duplicita!","ok")</f>
        <v>ok</v>
      </c>
    </row>
    <row r="20" spans="2:8">
      <c r="B20" s="18">
        <v>62</v>
      </c>
      <c r="C20" s="19" t="s">
        <v>122</v>
      </c>
      <c r="D20" s="18">
        <v>2013</v>
      </c>
      <c r="E20" s="19" t="s">
        <v>123</v>
      </c>
      <c r="F20" s="18" t="s">
        <v>119</v>
      </c>
      <c r="G20" s="15" t="str">
        <f>IF(ISBLANK('1. Index'!$C$13),"-",IF(Tabulka2[[#This Row],[m/ž]]="M",VLOOKUP(Tabulka2[[#This Row],[ročník]],'2. Kategorie'!B:E,3,0),IF(Tabulka2[[#This Row],[m/ž]]="Z",VLOOKUP(Tabulka2[[#This Row],[ročník]],'2. Kategorie'!B:E,4,0),"?")))</f>
        <v>Mladší přípravka D</v>
      </c>
      <c r="H20" s="11" t="str">
        <f>IF(COUNTIFS([start. č.],Tabulka2[[#This Row],[start. č.]])&gt;1,"duplicita!","ok")</f>
        <v>ok</v>
      </c>
    </row>
    <row r="21" spans="2:8">
      <c r="B21" s="18">
        <v>1</v>
      </c>
      <c r="C21" s="19" t="s">
        <v>124</v>
      </c>
      <c r="D21" s="18">
        <v>2013</v>
      </c>
      <c r="E21" s="19" t="s">
        <v>115</v>
      </c>
      <c r="F21" s="18" t="s">
        <v>119</v>
      </c>
      <c r="G21" s="15" t="str">
        <f>IF(ISBLANK('1. Index'!$C$13),"-",IF(Tabulka2[[#This Row],[m/ž]]="M",VLOOKUP(Tabulka2[[#This Row],[ročník]],'2. Kategorie'!B:E,3,0),IF(Tabulka2[[#This Row],[m/ž]]="Z",VLOOKUP(Tabulka2[[#This Row],[ročník]],'2. Kategorie'!B:E,4,0),"?")))</f>
        <v>Mladší přípravka D</v>
      </c>
      <c r="H21" s="11" t="str">
        <f>IF(COUNTIFS([start. č.],Tabulka2[[#This Row],[start. č.]])&gt;1,"duplicita!","ok")</f>
        <v>ok</v>
      </c>
    </row>
    <row r="22" spans="2:8">
      <c r="B22" s="18">
        <v>11</v>
      </c>
      <c r="C22" s="19" t="s">
        <v>125</v>
      </c>
      <c r="D22" s="18">
        <v>2013</v>
      </c>
      <c r="E22" s="19" t="s">
        <v>126</v>
      </c>
      <c r="F22" s="18" t="s">
        <v>119</v>
      </c>
      <c r="G22" s="15" t="str">
        <f>IF(ISBLANK('1. Index'!$C$13),"-",IF(Tabulka2[[#This Row],[m/ž]]="M",VLOOKUP(Tabulka2[[#This Row],[ročník]],'2. Kategorie'!B:E,3,0),IF(Tabulka2[[#This Row],[m/ž]]="Z",VLOOKUP(Tabulka2[[#This Row],[ročník]],'2. Kategorie'!B:E,4,0),"?")))</f>
        <v>Mladší přípravka D</v>
      </c>
      <c r="H22" s="11" t="str">
        <f>IF(COUNTIFS([start. č.],Tabulka2[[#This Row],[start. č.]])&gt;1,"duplicita!","ok")</f>
        <v>ok</v>
      </c>
    </row>
    <row r="23" spans="2:8">
      <c r="B23" s="18">
        <v>18</v>
      </c>
      <c r="C23" s="19" t="s">
        <v>127</v>
      </c>
      <c r="D23" s="18">
        <v>2013</v>
      </c>
      <c r="E23" s="19" t="s">
        <v>115</v>
      </c>
      <c r="F23" s="18" t="s">
        <v>119</v>
      </c>
      <c r="G23" s="15" t="str">
        <f>IF(ISBLANK('1. Index'!$C$13),"-",IF(Tabulka2[[#This Row],[m/ž]]="M",VLOOKUP(Tabulka2[[#This Row],[ročník]],'2. Kategorie'!B:E,3,0),IF(Tabulka2[[#This Row],[m/ž]]="Z",VLOOKUP(Tabulka2[[#This Row],[ročník]],'2. Kategorie'!B:E,4,0),"?")))</f>
        <v>Mladší přípravka D</v>
      </c>
      <c r="H23" s="11" t="str">
        <f>IF(COUNTIFS([start. č.],Tabulka2[[#This Row],[start. č.]])&gt;1,"duplicita!","ok")</f>
        <v>ok</v>
      </c>
    </row>
    <row r="24" spans="2:8">
      <c r="B24" s="18">
        <v>53</v>
      </c>
      <c r="C24" s="19" t="s">
        <v>128</v>
      </c>
      <c r="D24" s="18">
        <v>2013</v>
      </c>
      <c r="E24" s="19" t="s">
        <v>129</v>
      </c>
      <c r="F24" s="18" t="s">
        <v>119</v>
      </c>
      <c r="G24" s="15" t="str">
        <f>IF(ISBLANK('1. Index'!$C$13),"-",IF(Tabulka2[[#This Row],[m/ž]]="M",VLOOKUP(Tabulka2[[#This Row],[ročník]],'2. Kategorie'!B:E,3,0),IF(Tabulka2[[#This Row],[m/ž]]="Z",VLOOKUP(Tabulka2[[#This Row],[ročník]],'2. Kategorie'!B:E,4,0),"?")))</f>
        <v>Mladší přípravka D</v>
      </c>
      <c r="H24" s="11" t="str">
        <f>IF(COUNTIFS([start. č.],Tabulka2[[#This Row],[start. č.]])&gt;1,"duplicita!","ok")</f>
        <v>ok</v>
      </c>
    </row>
    <row r="25" spans="2:8">
      <c r="B25" s="18">
        <v>15</v>
      </c>
      <c r="C25" s="19" t="s">
        <v>130</v>
      </c>
      <c r="D25" s="18">
        <v>2013</v>
      </c>
      <c r="E25" s="19" t="s">
        <v>131</v>
      </c>
      <c r="F25" s="18" t="s">
        <v>119</v>
      </c>
      <c r="G25" s="15" t="str">
        <f>IF(ISBLANK('1. Index'!$C$13),"-",IF(Tabulka2[[#This Row],[m/ž]]="M",VLOOKUP(Tabulka2[[#This Row],[ročník]],'2. Kategorie'!B:E,3,0),IF(Tabulka2[[#This Row],[m/ž]]="Z",VLOOKUP(Tabulka2[[#This Row],[ročník]],'2. Kategorie'!B:E,4,0),"?")))</f>
        <v>Mladší přípravka D</v>
      </c>
      <c r="H25" s="11" t="str">
        <f>IF(COUNTIFS([start. č.],Tabulka2[[#This Row],[start. č.]])&gt;1,"duplicita!","ok")</f>
        <v>ok</v>
      </c>
    </row>
    <row r="26" spans="2:8">
      <c r="B26" s="18">
        <v>94</v>
      </c>
      <c r="C26" s="19" t="s">
        <v>132</v>
      </c>
      <c r="D26" s="18">
        <v>2013</v>
      </c>
      <c r="E26" s="19" t="s">
        <v>115</v>
      </c>
      <c r="F26" s="18" t="s">
        <v>119</v>
      </c>
      <c r="G26" s="15" t="str">
        <f>IF(ISBLANK('1. Index'!$C$13),"-",IF(Tabulka2[[#This Row],[m/ž]]="M",VLOOKUP(Tabulka2[[#This Row],[ročník]],'2. Kategorie'!B:E,3,0),IF(Tabulka2[[#This Row],[m/ž]]="Z",VLOOKUP(Tabulka2[[#This Row],[ročník]],'2. Kategorie'!B:E,4,0),"?")))</f>
        <v>Mladší přípravka D</v>
      </c>
      <c r="H26" s="11" t="str">
        <f>IF(COUNTIFS([start. č.],Tabulka2[[#This Row],[start. č.]])&gt;1,"duplicita!","ok")</f>
        <v>ok</v>
      </c>
    </row>
    <row r="27" spans="2:8">
      <c r="B27" s="18">
        <v>29</v>
      </c>
      <c r="C27" s="19" t="s">
        <v>133</v>
      </c>
      <c r="D27" s="18">
        <v>2011</v>
      </c>
      <c r="E27" s="19" t="s">
        <v>102</v>
      </c>
      <c r="F27" s="18" t="s">
        <v>103</v>
      </c>
      <c r="G27" s="15" t="str">
        <f>IF(ISBLANK('1. Index'!$C$13),"-",IF(Tabulka2[[#This Row],[m/ž]]="M",VLOOKUP(Tabulka2[[#This Row],[ročník]],'2. Kategorie'!B:E,3,0),IF(Tabulka2[[#This Row],[m/ž]]="Z",VLOOKUP(Tabulka2[[#This Row],[ročník]],'2. Kategorie'!B:E,4,0),"?")))</f>
        <v>Připravka H</v>
      </c>
      <c r="H27" s="11" t="str">
        <f>IF(COUNTIFS([start. č.],Tabulka2[[#This Row],[start. č.]])&gt;1,"duplicita!","ok")</f>
        <v>ok</v>
      </c>
    </row>
    <row r="28" spans="2:8">
      <c r="B28" s="18">
        <v>68</v>
      </c>
      <c r="C28" s="19" t="s">
        <v>134</v>
      </c>
      <c r="D28" s="18">
        <v>2011</v>
      </c>
      <c r="E28" s="19" t="s">
        <v>135</v>
      </c>
      <c r="F28" s="18" t="s">
        <v>103</v>
      </c>
      <c r="G28" s="15" t="str">
        <f>IF(ISBLANK('1. Index'!$C$13),"-",IF(Tabulka2[[#This Row],[m/ž]]="M",VLOOKUP(Tabulka2[[#This Row],[ročník]],'2. Kategorie'!B:E,3,0),IF(Tabulka2[[#This Row],[m/ž]]="Z",VLOOKUP(Tabulka2[[#This Row],[ročník]],'2. Kategorie'!B:E,4,0),"?")))</f>
        <v>Připravka H</v>
      </c>
      <c r="H28" s="11" t="str">
        <f>IF(COUNTIFS([start. č.],Tabulka2[[#This Row],[start. č.]])&gt;1,"duplicita!","ok")</f>
        <v>ok</v>
      </c>
    </row>
    <row r="29" spans="2:8">
      <c r="B29" s="18">
        <v>40</v>
      </c>
      <c r="C29" s="19" t="s">
        <v>136</v>
      </c>
      <c r="D29" s="18">
        <v>2012</v>
      </c>
      <c r="E29" s="19" t="s">
        <v>137</v>
      </c>
      <c r="F29" s="18" t="s">
        <v>103</v>
      </c>
      <c r="G29" s="15" t="str">
        <f>IF(ISBLANK('1. Index'!$C$13),"-",IF(Tabulka2[[#This Row],[m/ž]]="M",VLOOKUP(Tabulka2[[#This Row],[ročník]],'2. Kategorie'!B:E,3,0),IF(Tabulka2[[#This Row],[m/ž]]="Z",VLOOKUP(Tabulka2[[#This Row],[ročník]],'2. Kategorie'!B:E,4,0),"?")))</f>
        <v>Připravka H</v>
      </c>
      <c r="H29" s="11" t="str">
        <f>IF(COUNTIFS([start. č.],Tabulka2[[#This Row],[start. č.]])&gt;1,"duplicita!","ok")</f>
        <v>ok</v>
      </c>
    </row>
    <row r="30" spans="2:8">
      <c r="B30" s="18">
        <v>91</v>
      </c>
      <c r="C30" s="19" t="s">
        <v>138</v>
      </c>
      <c r="D30" s="18">
        <v>2011</v>
      </c>
      <c r="E30" s="19" t="s">
        <v>139</v>
      </c>
      <c r="F30" s="18" t="s">
        <v>119</v>
      </c>
      <c r="G30" s="15" t="str">
        <f>IF(ISBLANK('1. Index'!$C$13),"-",IF(Tabulka2[[#This Row],[m/ž]]="M",VLOOKUP(Tabulka2[[#This Row],[ročník]],'2. Kategorie'!B:E,3,0),IF(Tabulka2[[#This Row],[m/ž]]="Z",VLOOKUP(Tabulka2[[#This Row],[ročník]],'2. Kategorie'!B:E,4,0),"?")))</f>
        <v>Přípravka D</v>
      </c>
      <c r="H30" s="11" t="str">
        <f>IF(COUNTIFS([start. č.],Tabulka2[[#This Row],[start. č.]])&gt;1,"duplicita!","ok")</f>
        <v>ok</v>
      </c>
    </row>
    <row r="31" spans="2:8">
      <c r="B31" s="18">
        <v>95</v>
      </c>
      <c r="C31" s="19" t="s">
        <v>140</v>
      </c>
      <c r="D31" s="18">
        <v>2012</v>
      </c>
      <c r="E31" s="19" t="s">
        <v>141</v>
      </c>
      <c r="F31" s="18" t="s">
        <v>119</v>
      </c>
      <c r="G31" s="15" t="str">
        <f>IF(ISBLANK('1. Index'!$C$13),"-",IF(Tabulka2[[#This Row],[m/ž]]="M",VLOOKUP(Tabulka2[[#This Row],[ročník]],'2. Kategorie'!B:E,3,0),IF(Tabulka2[[#This Row],[m/ž]]="Z",VLOOKUP(Tabulka2[[#This Row],[ročník]],'2. Kategorie'!B:E,4,0),"?")))</f>
        <v>Přípravka D</v>
      </c>
      <c r="H31" s="11" t="str">
        <f>IF(COUNTIFS([start. č.],Tabulka2[[#This Row],[start. č.]])&gt;1,"duplicita!","ok")</f>
        <v>ok</v>
      </c>
    </row>
    <row r="32" spans="2:8">
      <c r="B32" s="18">
        <v>14</v>
      </c>
      <c r="C32" s="19" t="s">
        <v>142</v>
      </c>
      <c r="D32" s="18">
        <v>2011</v>
      </c>
      <c r="E32" s="19" t="s">
        <v>143</v>
      </c>
      <c r="F32" s="18" t="s">
        <v>119</v>
      </c>
      <c r="G32" s="15" t="str">
        <f>IF(ISBLANK('1. Index'!$C$13),"-",IF(Tabulka2[[#This Row],[m/ž]]="M",VLOOKUP(Tabulka2[[#This Row],[ročník]],'2. Kategorie'!B:E,3,0),IF(Tabulka2[[#This Row],[m/ž]]="Z",VLOOKUP(Tabulka2[[#This Row],[ročník]],'2. Kategorie'!B:E,4,0),"?")))</f>
        <v>Přípravka D</v>
      </c>
      <c r="H32" s="11" t="str">
        <f>IF(COUNTIFS([start. č.],Tabulka2[[#This Row],[start. č.]])&gt;1,"duplicita!","ok")</f>
        <v>ok</v>
      </c>
    </row>
    <row r="33" spans="2:8">
      <c r="B33" s="18">
        <v>51</v>
      </c>
      <c r="C33" s="19" t="s">
        <v>144</v>
      </c>
      <c r="D33" s="18">
        <v>2011</v>
      </c>
      <c r="E33" s="19" t="s">
        <v>131</v>
      </c>
      <c r="F33" s="18" t="s">
        <v>119</v>
      </c>
      <c r="G33" s="15" t="str">
        <f>IF(ISBLANK('1. Index'!$C$13),"-",IF(Tabulka2[[#This Row],[m/ž]]="M",VLOOKUP(Tabulka2[[#This Row],[ročník]],'2. Kategorie'!B:E,3,0),IF(Tabulka2[[#This Row],[m/ž]]="Z",VLOOKUP(Tabulka2[[#This Row],[ročník]],'2. Kategorie'!B:E,4,0),"?")))</f>
        <v>Přípravka D</v>
      </c>
      <c r="H33" s="11" t="str">
        <f>IF(COUNTIFS([start. č.],Tabulka2[[#This Row],[start. č.]])&gt;1,"duplicita!","ok")</f>
        <v>ok</v>
      </c>
    </row>
    <row r="34" spans="2:8">
      <c r="B34" s="18">
        <v>33</v>
      </c>
      <c r="C34" s="19" t="s">
        <v>145</v>
      </c>
      <c r="D34" s="18">
        <v>2012</v>
      </c>
      <c r="E34" s="19" t="s">
        <v>146</v>
      </c>
      <c r="F34" s="18" t="s">
        <v>119</v>
      </c>
      <c r="G34" s="15" t="str">
        <f>IF(ISBLANK('1. Index'!$C$13),"-",IF(Tabulka2[[#This Row],[m/ž]]="M",VLOOKUP(Tabulka2[[#This Row],[ročník]],'2. Kategorie'!B:E,3,0),IF(Tabulka2[[#This Row],[m/ž]]="Z",VLOOKUP(Tabulka2[[#This Row],[ročník]],'2. Kategorie'!B:E,4,0),"?")))</f>
        <v>Přípravka D</v>
      </c>
      <c r="H34" s="11" t="str">
        <f>IF(COUNTIFS([start. č.],Tabulka2[[#This Row],[start. č.]])&gt;1,"duplicita!","ok")</f>
        <v>ok</v>
      </c>
    </row>
    <row r="35" spans="2:8">
      <c r="B35" s="18">
        <v>34</v>
      </c>
      <c r="C35" s="19" t="s">
        <v>147</v>
      </c>
      <c r="D35" s="18">
        <v>2009</v>
      </c>
      <c r="E35" s="19" t="s">
        <v>139</v>
      </c>
      <c r="F35" s="18" t="s">
        <v>103</v>
      </c>
      <c r="G35" s="15" t="str">
        <f>IF(ISBLANK('1. Index'!$C$13),"-",IF(Tabulka2[[#This Row],[m/ž]]="M",VLOOKUP(Tabulka2[[#This Row],[ročník]],'2. Kategorie'!B:E,3,0),IF(Tabulka2[[#This Row],[m/ž]]="Z",VLOOKUP(Tabulka2[[#This Row],[ročník]],'2. Kategorie'!B:E,4,0),"?")))</f>
        <v>Nejmladší žactvo H</v>
      </c>
      <c r="H35" s="11" t="str">
        <f>IF(COUNTIFS([start. č.],Tabulka2[[#This Row],[start. č.]])&gt;1,"duplicita!","ok")</f>
        <v>ok</v>
      </c>
    </row>
    <row r="36" spans="2:8">
      <c r="B36" s="18">
        <v>45</v>
      </c>
      <c r="C36" s="19" t="s">
        <v>148</v>
      </c>
      <c r="D36" s="18">
        <v>2010</v>
      </c>
      <c r="E36" s="19" t="s">
        <v>149</v>
      </c>
      <c r="F36" s="18" t="s">
        <v>103</v>
      </c>
      <c r="G36" s="15" t="str">
        <f>IF(ISBLANK('1. Index'!$C$13),"-",IF(Tabulka2[[#This Row],[m/ž]]="M",VLOOKUP(Tabulka2[[#This Row],[ročník]],'2. Kategorie'!B:E,3,0),IF(Tabulka2[[#This Row],[m/ž]]="Z",VLOOKUP(Tabulka2[[#This Row],[ročník]],'2. Kategorie'!B:E,4,0),"?")))</f>
        <v>Nejmladší žactvo H</v>
      </c>
      <c r="H36" s="11" t="str">
        <f>IF(COUNTIFS([start. č.],Tabulka2[[#This Row],[start. č.]])&gt;1,"duplicita!","ok")</f>
        <v>ok</v>
      </c>
    </row>
    <row r="37" spans="2:8">
      <c r="B37" s="18">
        <v>63</v>
      </c>
      <c r="C37" s="19" t="s">
        <v>150</v>
      </c>
      <c r="D37" s="18">
        <v>2009</v>
      </c>
      <c r="E37" s="19" t="s">
        <v>131</v>
      </c>
      <c r="F37" s="18" t="s">
        <v>103</v>
      </c>
      <c r="G37" s="15" t="str">
        <f>IF(ISBLANK('1. Index'!$C$13),"-",IF(Tabulka2[[#This Row],[m/ž]]="M",VLOOKUP(Tabulka2[[#This Row],[ročník]],'2. Kategorie'!B:E,3,0),IF(Tabulka2[[#This Row],[m/ž]]="Z",VLOOKUP(Tabulka2[[#This Row],[ročník]],'2. Kategorie'!B:E,4,0),"?")))</f>
        <v>Nejmladší žactvo H</v>
      </c>
      <c r="H37" s="11" t="str">
        <f>IF(COUNTIFS([start. č.],Tabulka2[[#This Row],[start. č.]])&gt;1,"duplicita!","ok")</f>
        <v>ok</v>
      </c>
    </row>
    <row r="38" spans="2:8">
      <c r="B38" s="18">
        <v>67</v>
      </c>
      <c r="C38" s="19" t="s">
        <v>151</v>
      </c>
      <c r="D38" s="18">
        <v>2010</v>
      </c>
      <c r="E38" s="19" t="s">
        <v>113</v>
      </c>
      <c r="F38" s="18" t="s">
        <v>103</v>
      </c>
      <c r="G38" s="15" t="str">
        <f>IF(ISBLANK('1. Index'!$C$13),"-",IF(Tabulka2[[#This Row],[m/ž]]="M",VLOOKUP(Tabulka2[[#This Row],[ročník]],'2. Kategorie'!B:E,3,0),IF(Tabulka2[[#This Row],[m/ž]]="Z",VLOOKUP(Tabulka2[[#This Row],[ročník]],'2. Kategorie'!B:E,4,0),"?")))</f>
        <v>Nejmladší žactvo H</v>
      </c>
      <c r="H38" s="11" t="str">
        <f>IF(COUNTIFS([start. č.],Tabulka2[[#This Row],[start. č.]])&gt;1,"duplicita!","ok")</f>
        <v>ok</v>
      </c>
    </row>
    <row r="39" spans="2:8">
      <c r="B39" s="18">
        <v>3</v>
      </c>
      <c r="C39" s="19" t="s">
        <v>152</v>
      </c>
      <c r="D39" s="18">
        <v>2010</v>
      </c>
      <c r="E39" s="19" t="s">
        <v>153</v>
      </c>
      <c r="F39" s="18" t="s">
        <v>103</v>
      </c>
      <c r="G39" s="15" t="str">
        <f>IF(ISBLANK('1. Index'!$C$13),"-",IF(Tabulka2[[#This Row],[m/ž]]="M",VLOOKUP(Tabulka2[[#This Row],[ročník]],'2. Kategorie'!B:E,3,0),IF(Tabulka2[[#This Row],[m/ž]]="Z",VLOOKUP(Tabulka2[[#This Row],[ročník]],'2. Kategorie'!B:E,4,0),"?")))</f>
        <v>Nejmladší žactvo H</v>
      </c>
      <c r="H39" s="11" t="str">
        <f>IF(COUNTIFS([start. č.],Tabulka2[[#This Row],[start. č.]])&gt;1,"duplicita!","ok")</f>
        <v>ok</v>
      </c>
    </row>
    <row r="40" spans="2:8">
      <c r="B40" s="18">
        <v>84</v>
      </c>
      <c r="C40" s="19" t="s">
        <v>154</v>
      </c>
      <c r="D40" s="18">
        <v>2010</v>
      </c>
      <c r="E40" s="19" t="s">
        <v>121</v>
      </c>
      <c r="F40" s="18" t="s">
        <v>119</v>
      </c>
      <c r="G40" s="15" t="str">
        <f>IF(ISBLANK('1. Index'!$C$13),"-",IF(Tabulka2[[#This Row],[m/ž]]="M",VLOOKUP(Tabulka2[[#This Row],[ročník]],'2. Kategorie'!B:E,3,0),IF(Tabulka2[[#This Row],[m/ž]]="Z",VLOOKUP(Tabulka2[[#This Row],[ročník]],'2. Kategorie'!B:E,4,0),"?")))</f>
        <v>Nejmladší žactvo D</v>
      </c>
      <c r="H40" s="11" t="str">
        <f>IF(COUNTIFS([start. č.],Tabulka2[[#This Row],[start. č.]])&gt;1,"duplicita!","ok")</f>
        <v>ok</v>
      </c>
    </row>
    <row r="41" spans="2:8">
      <c r="B41" s="18">
        <v>17</v>
      </c>
      <c r="C41" s="19" t="s">
        <v>155</v>
      </c>
      <c r="D41" s="18">
        <v>2010</v>
      </c>
      <c r="E41" s="19" t="s">
        <v>153</v>
      </c>
      <c r="F41" s="18" t="s">
        <v>119</v>
      </c>
      <c r="G41" s="15" t="str">
        <f>IF(ISBLANK('1. Index'!$C$13),"-",IF(Tabulka2[[#This Row],[m/ž]]="M",VLOOKUP(Tabulka2[[#This Row],[ročník]],'2. Kategorie'!B:E,3,0),IF(Tabulka2[[#This Row],[m/ž]]="Z",VLOOKUP(Tabulka2[[#This Row],[ročník]],'2. Kategorie'!B:E,4,0),"?")))</f>
        <v>Nejmladší žactvo D</v>
      </c>
      <c r="H41" s="11" t="str">
        <f>IF(COUNTIFS([start. č.],Tabulka2[[#This Row],[start. č.]])&gt;1,"duplicita!","ok")</f>
        <v>ok</v>
      </c>
    </row>
    <row r="42" spans="2:8">
      <c r="B42" s="18">
        <v>97</v>
      </c>
      <c r="C42" s="19" t="s">
        <v>156</v>
      </c>
      <c r="D42" s="18">
        <v>2009</v>
      </c>
      <c r="E42" s="19" t="s">
        <v>141</v>
      </c>
      <c r="F42" s="18" t="s">
        <v>119</v>
      </c>
      <c r="G42" s="15" t="str">
        <f>IF(ISBLANK('1. Index'!$C$13),"-",IF(Tabulka2[[#This Row],[m/ž]]="M",VLOOKUP(Tabulka2[[#This Row],[ročník]],'2. Kategorie'!B:E,3,0),IF(Tabulka2[[#This Row],[m/ž]]="Z",VLOOKUP(Tabulka2[[#This Row],[ročník]],'2. Kategorie'!B:E,4,0),"?")))</f>
        <v>Nejmladší žactvo D</v>
      </c>
      <c r="H42" s="11" t="str">
        <f>IF(COUNTIFS([start. č.],Tabulka2[[#This Row],[start. č.]])&gt;1,"duplicita!","ok")</f>
        <v>ok</v>
      </c>
    </row>
    <row r="43" spans="2:8">
      <c r="B43" s="18">
        <v>37</v>
      </c>
      <c r="C43" s="19" t="s">
        <v>157</v>
      </c>
      <c r="D43" s="18">
        <v>2010</v>
      </c>
      <c r="E43" s="19" t="s">
        <v>146</v>
      </c>
      <c r="F43" s="18" t="s">
        <v>119</v>
      </c>
      <c r="G43" s="15" t="str">
        <f>IF(ISBLANK('1. Index'!$C$13),"-",IF(Tabulka2[[#This Row],[m/ž]]="M",VLOOKUP(Tabulka2[[#This Row],[ročník]],'2. Kategorie'!B:E,3,0),IF(Tabulka2[[#This Row],[m/ž]]="Z",VLOOKUP(Tabulka2[[#This Row],[ročník]],'2. Kategorie'!B:E,4,0),"?")))</f>
        <v>Nejmladší žactvo D</v>
      </c>
      <c r="H43" s="11" t="str">
        <f>IF(COUNTIFS([start. č.],Tabulka2[[#This Row],[start. č.]])&gt;1,"duplicita!","ok")</f>
        <v>ok</v>
      </c>
    </row>
    <row r="44" spans="2:8">
      <c r="B44" s="18">
        <v>87</v>
      </c>
      <c r="C44" s="19" t="s">
        <v>158</v>
      </c>
      <c r="D44" s="18">
        <v>2006</v>
      </c>
      <c r="E44" s="19" t="s">
        <v>159</v>
      </c>
      <c r="F44" s="18" t="s">
        <v>119</v>
      </c>
      <c r="G44" s="15" t="str">
        <f>IF(ISBLANK('1. Index'!$C$13),"-",IF(Tabulka2[[#This Row],[m/ž]]="M",VLOOKUP(Tabulka2[[#This Row],[ročník]],'2. Kategorie'!B:E,3,0),IF(Tabulka2[[#This Row],[m/ž]]="Z",VLOOKUP(Tabulka2[[#This Row],[ročník]],'2. Kategorie'!B:E,4,0),"?")))</f>
        <v>Starší žactvo D</v>
      </c>
      <c r="H44" s="11" t="str">
        <f>IF(COUNTIFS([start. č.],Tabulka2[[#This Row],[start. č.]])&gt;1,"duplicita!","ok")</f>
        <v>ok</v>
      </c>
    </row>
    <row r="45" spans="2:8">
      <c r="B45" s="18">
        <v>39</v>
      </c>
      <c r="C45" s="19" t="s">
        <v>160</v>
      </c>
      <c r="D45" s="18">
        <v>2006</v>
      </c>
      <c r="E45" s="19" t="s">
        <v>159</v>
      </c>
      <c r="F45" s="18" t="s">
        <v>119</v>
      </c>
      <c r="G45" s="15" t="str">
        <f>IF(ISBLANK('1. Index'!$C$13),"-",IF(Tabulka2[[#This Row],[m/ž]]="M",VLOOKUP(Tabulka2[[#This Row],[ročník]],'2. Kategorie'!B:E,3,0),IF(Tabulka2[[#This Row],[m/ž]]="Z",VLOOKUP(Tabulka2[[#This Row],[ročník]],'2. Kategorie'!B:E,4,0),"?")))</f>
        <v>Starší žactvo D</v>
      </c>
      <c r="H45" s="11" t="str">
        <f>IF(COUNTIFS([start. č.],Tabulka2[[#This Row],[start. č.]])&gt;1,"duplicita!","ok")</f>
        <v>ok</v>
      </c>
    </row>
    <row r="46" spans="2:8">
      <c r="B46" s="18">
        <v>43</v>
      </c>
      <c r="C46" s="19" t="s">
        <v>161</v>
      </c>
      <c r="D46" s="18">
        <v>2005</v>
      </c>
      <c r="E46" s="19" t="s">
        <v>105</v>
      </c>
      <c r="F46" s="18" t="s">
        <v>119</v>
      </c>
      <c r="G46" s="15" t="str">
        <f>IF(ISBLANK('1. Index'!$C$13),"-",IF(Tabulka2[[#This Row],[m/ž]]="M",VLOOKUP(Tabulka2[[#This Row],[ročník]],'2. Kategorie'!B:E,3,0),IF(Tabulka2[[#This Row],[m/ž]]="Z",VLOOKUP(Tabulka2[[#This Row],[ročník]],'2. Kategorie'!B:E,4,0),"?")))</f>
        <v>Starší žactvo D</v>
      </c>
      <c r="H46" s="11" t="str">
        <f>IF(COUNTIFS([start. č.],Tabulka2[[#This Row],[start. č.]])&gt;1,"duplicita!","ok")</f>
        <v>ok</v>
      </c>
    </row>
    <row r="47" spans="2:8">
      <c r="B47" s="18">
        <v>41</v>
      </c>
      <c r="C47" s="19" t="s">
        <v>162</v>
      </c>
      <c r="D47" s="18">
        <v>2008</v>
      </c>
      <c r="E47" s="19" t="s">
        <v>163</v>
      </c>
      <c r="F47" s="18" t="s">
        <v>119</v>
      </c>
      <c r="G47" s="15" t="str">
        <f>IF(ISBLANK('1. Index'!$C$13),"-",IF(Tabulka2[[#This Row],[m/ž]]="M",VLOOKUP(Tabulka2[[#This Row],[ročník]],'2. Kategorie'!B:E,3,0),IF(Tabulka2[[#This Row],[m/ž]]="Z",VLOOKUP(Tabulka2[[#This Row],[ročník]],'2. Kategorie'!B:E,4,0),"?")))</f>
        <v>Mladší žactvo D</v>
      </c>
      <c r="H47" s="11" t="str">
        <f>IF(COUNTIFS([start. č.],Tabulka2[[#This Row],[start. č.]])&gt;1,"duplicita!","ok")</f>
        <v>ok</v>
      </c>
    </row>
    <row r="48" spans="2:8">
      <c r="B48" s="18">
        <v>7</v>
      </c>
      <c r="C48" s="19" t="s">
        <v>164</v>
      </c>
      <c r="D48" s="18">
        <v>2007</v>
      </c>
      <c r="E48" s="19" t="s">
        <v>165</v>
      </c>
      <c r="F48" s="18" t="s">
        <v>119</v>
      </c>
      <c r="G48" s="15" t="str">
        <f>IF(ISBLANK('1. Index'!$C$13),"-",IF(Tabulka2[[#This Row],[m/ž]]="M",VLOOKUP(Tabulka2[[#This Row],[ročník]],'2. Kategorie'!B:E,3,0),IF(Tabulka2[[#This Row],[m/ž]]="Z",VLOOKUP(Tabulka2[[#This Row],[ročník]],'2. Kategorie'!B:E,4,0),"?")))</f>
        <v>Mladší žactvo D</v>
      </c>
      <c r="H48" s="11" t="str">
        <f>IF(COUNTIFS([start. č.],Tabulka2[[#This Row],[start. č.]])&gt;1,"duplicita!","ok")</f>
        <v>ok</v>
      </c>
    </row>
    <row r="49" spans="2:8">
      <c r="B49" s="18">
        <v>32</v>
      </c>
      <c r="C49" s="19" t="s">
        <v>166</v>
      </c>
      <c r="D49" s="18">
        <v>2007</v>
      </c>
      <c r="E49" s="19" t="s">
        <v>167</v>
      </c>
      <c r="F49" s="18" t="s">
        <v>119</v>
      </c>
      <c r="G49" s="15" t="str">
        <f>IF(ISBLANK('1. Index'!$C$13),"-",IF(Tabulka2[[#This Row],[m/ž]]="M",VLOOKUP(Tabulka2[[#This Row],[ročník]],'2. Kategorie'!B:E,3,0),IF(Tabulka2[[#This Row],[m/ž]]="Z",VLOOKUP(Tabulka2[[#This Row],[ročník]],'2. Kategorie'!B:E,4,0),"?")))</f>
        <v>Mladší žactvo D</v>
      </c>
      <c r="H49" s="11" t="str">
        <f>IF(COUNTIFS([start. č.],Tabulka2[[#This Row],[start. č.]])&gt;1,"duplicita!","ok")</f>
        <v>ok</v>
      </c>
    </row>
    <row r="50" spans="2:8">
      <c r="B50" s="18">
        <v>66</v>
      </c>
      <c r="C50" s="19" t="s">
        <v>168</v>
      </c>
      <c r="D50" s="18">
        <v>2006</v>
      </c>
      <c r="E50" s="19" t="s">
        <v>169</v>
      </c>
      <c r="F50" s="18" t="s">
        <v>103</v>
      </c>
      <c r="G50" s="15" t="str">
        <f>IF(ISBLANK('1. Index'!$C$13),"-",IF(Tabulka2[[#This Row],[m/ž]]="M",VLOOKUP(Tabulka2[[#This Row],[ročník]],'2. Kategorie'!B:E,3,0),IF(Tabulka2[[#This Row],[m/ž]]="Z",VLOOKUP(Tabulka2[[#This Row],[ročník]],'2. Kategorie'!B:E,4,0),"?")))</f>
        <v>Starší žactvo H</v>
      </c>
      <c r="H50" s="11" t="str">
        <f>IF(COUNTIFS([start. č.],Tabulka2[[#This Row],[start. č.]])&gt;1,"duplicita!","ok")</f>
        <v>ok</v>
      </c>
    </row>
    <row r="51" spans="2:8">
      <c r="B51" s="18">
        <v>49</v>
      </c>
      <c r="C51" s="19" t="s">
        <v>170</v>
      </c>
      <c r="D51" s="18">
        <v>2005</v>
      </c>
      <c r="E51" s="19" t="s">
        <v>171</v>
      </c>
      <c r="F51" s="18" t="s">
        <v>103</v>
      </c>
      <c r="G51" s="15" t="str">
        <f>IF(ISBLANK('1. Index'!$C$13),"-",IF(Tabulka2[[#This Row],[m/ž]]="M",VLOOKUP(Tabulka2[[#This Row],[ročník]],'2. Kategorie'!B:E,3,0),IF(Tabulka2[[#This Row],[m/ž]]="Z",VLOOKUP(Tabulka2[[#This Row],[ročník]],'2. Kategorie'!B:E,4,0),"?")))</f>
        <v>Starší žactvo H</v>
      </c>
      <c r="H51" s="11" t="str">
        <f>IF(COUNTIFS([start. č.],Tabulka2[[#This Row],[start. č.]])&gt;1,"duplicita!","ok")</f>
        <v>ok</v>
      </c>
    </row>
    <row r="52" spans="2:8">
      <c r="B52" s="18">
        <v>30</v>
      </c>
      <c r="C52" s="19" t="s">
        <v>172</v>
      </c>
      <c r="D52" s="18">
        <v>2003</v>
      </c>
      <c r="E52" s="19" t="s">
        <v>173</v>
      </c>
      <c r="F52" s="18" t="s">
        <v>103</v>
      </c>
      <c r="G52" s="15" t="str">
        <f>IF(ISBLANK('1. Index'!$C$13),"-",IF(Tabulka2[[#This Row],[m/ž]]="M",VLOOKUP(Tabulka2[[#This Row],[ročník]],'2. Kategorie'!B:E,3,0),IF(Tabulka2[[#This Row],[m/ž]]="Z",VLOOKUP(Tabulka2[[#This Row],[ročník]],'2. Kategorie'!B:E,4,0),"?")))</f>
        <v>Mladší dorost H</v>
      </c>
      <c r="H52" s="11" t="str">
        <f>IF(COUNTIFS([start. č.],Tabulka2[[#This Row],[start. č.]])&gt;1,"duplicita!","ok")</f>
        <v>ok</v>
      </c>
    </row>
    <row r="53" spans="2:8">
      <c r="B53" s="18">
        <v>5</v>
      </c>
      <c r="C53" s="19" t="s">
        <v>174</v>
      </c>
      <c r="D53" s="18">
        <v>2004</v>
      </c>
      <c r="E53" s="19" t="s">
        <v>167</v>
      </c>
      <c r="F53" s="18" t="s">
        <v>103</v>
      </c>
      <c r="G53" s="15" t="str">
        <f>IF(ISBLANK('1. Index'!$C$13),"-",IF(Tabulka2[[#This Row],[m/ž]]="M",VLOOKUP(Tabulka2[[#This Row],[ročník]],'2. Kategorie'!B:E,3,0),IF(Tabulka2[[#This Row],[m/ž]]="Z",VLOOKUP(Tabulka2[[#This Row],[ročník]],'2. Kategorie'!B:E,4,0),"?")))</f>
        <v>Mladší dorost H</v>
      </c>
      <c r="H53" s="11" t="str">
        <f>IF(COUNTIFS([start. č.],Tabulka2[[#This Row],[start. č.]])&gt;1,"duplicita!","ok")</f>
        <v>ok</v>
      </c>
    </row>
    <row r="54" spans="2:8">
      <c r="B54" s="18">
        <v>36</v>
      </c>
      <c r="C54" s="19" t="s">
        <v>175</v>
      </c>
      <c r="D54" s="18">
        <v>2007</v>
      </c>
      <c r="E54" s="19" t="s">
        <v>107</v>
      </c>
      <c r="F54" s="18" t="s">
        <v>103</v>
      </c>
      <c r="G54" s="15" t="str">
        <f>IF(ISBLANK('1. Index'!$C$13),"-",IF(Tabulka2[[#This Row],[m/ž]]="M",VLOOKUP(Tabulka2[[#This Row],[ročník]],'2. Kategorie'!B:E,3,0),IF(Tabulka2[[#This Row],[m/ž]]="Z",VLOOKUP(Tabulka2[[#This Row],[ročník]],'2. Kategorie'!B:E,4,0),"?")))</f>
        <v>Mladší žactvo H</v>
      </c>
      <c r="H54" s="11" t="str">
        <f>IF(COUNTIFS([start. č.],Tabulka2[[#This Row],[start. č.]])&gt;1,"duplicita!","ok")</f>
        <v>ok</v>
      </c>
    </row>
    <row r="55" spans="2:8">
      <c r="B55" s="18">
        <v>10</v>
      </c>
      <c r="C55" s="19" t="s">
        <v>176</v>
      </c>
      <c r="D55" s="18">
        <v>2007</v>
      </c>
      <c r="E55" s="19" t="s">
        <v>171</v>
      </c>
      <c r="F55" s="18" t="s">
        <v>103</v>
      </c>
      <c r="G55" s="15" t="str">
        <f>IF(ISBLANK('1. Index'!$C$13),"-",IF(Tabulka2[[#This Row],[m/ž]]="M",VLOOKUP(Tabulka2[[#This Row],[ročník]],'2. Kategorie'!B:E,3,0),IF(Tabulka2[[#This Row],[m/ž]]="Z",VLOOKUP(Tabulka2[[#This Row],[ročník]],'2. Kategorie'!B:E,4,0),"?")))</f>
        <v>Mladší žactvo H</v>
      </c>
      <c r="H55" s="11" t="str">
        <f>IF(COUNTIFS([start. č.],Tabulka2[[#This Row],[start. č.]])&gt;1,"duplicita!","ok")</f>
        <v>ok</v>
      </c>
    </row>
    <row r="56" spans="2:8">
      <c r="B56" s="18">
        <v>2</v>
      </c>
      <c r="C56" s="19" t="s">
        <v>177</v>
      </c>
      <c r="D56" s="18">
        <v>2007</v>
      </c>
      <c r="E56" s="19" t="s">
        <v>143</v>
      </c>
      <c r="F56" s="18" t="s">
        <v>103</v>
      </c>
      <c r="G56" s="15" t="str">
        <f>IF(ISBLANK('1. Index'!$C$13),"-",IF(Tabulka2[[#This Row],[m/ž]]="M",VLOOKUP(Tabulka2[[#This Row],[ročník]],'2. Kategorie'!B:E,3,0),IF(Tabulka2[[#This Row],[m/ž]]="Z",VLOOKUP(Tabulka2[[#This Row],[ročník]],'2. Kategorie'!B:E,4,0),"?")))</f>
        <v>Mladší žactvo H</v>
      </c>
      <c r="H56" s="11" t="str">
        <f>IF(COUNTIFS([start. č.],Tabulka2[[#This Row],[start. č.]])&gt;1,"duplicita!","ok")</f>
        <v>ok</v>
      </c>
    </row>
    <row r="57" spans="2:8">
      <c r="B57" s="18">
        <v>8</v>
      </c>
      <c r="C57" s="19" t="s">
        <v>178</v>
      </c>
      <c r="D57" s="18">
        <v>2007</v>
      </c>
      <c r="E57" s="19" t="s">
        <v>153</v>
      </c>
      <c r="F57" s="18" t="s">
        <v>103</v>
      </c>
      <c r="G57" s="15" t="str">
        <f>IF(ISBLANK('1. Index'!$C$13),"-",IF(Tabulka2[[#This Row],[m/ž]]="M",VLOOKUP(Tabulka2[[#This Row],[ročník]],'2. Kategorie'!B:E,3,0),IF(Tabulka2[[#This Row],[m/ž]]="Z",VLOOKUP(Tabulka2[[#This Row],[ročník]],'2. Kategorie'!B:E,4,0),"?")))</f>
        <v>Mladší žactvo H</v>
      </c>
      <c r="H57" s="11" t="str">
        <f>IF(COUNTIFS([start. č.],Tabulka2[[#This Row],[start. č.]])&gt;1,"duplicita!","ok")</f>
        <v>ok</v>
      </c>
    </row>
    <row r="58" spans="2:8">
      <c r="B58" s="18">
        <v>54</v>
      </c>
      <c r="C58" s="19" t="s">
        <v>179</v>
      </c>
      <c r="D58" s="18">
        <v>2008</v>
      </c>
      <c r="E58" s="19" t="s">
        <v>180</v>
      </c>
      <c r="F58" s="18" t="s">
        <v>103</v>
      </c>
      <c r="G58" s="15" t="str">
        <f>IF(ISBLANK('1. Index'!$C$13),"-",IF(Tabulka2[[#This Row],[m/ž]]="M",VLOOKUP(Tabulka2[[#This Row],[ročník]],'2. Kategorie'!B:E,3,0),IF(Tabulka2[[#This Row],[m/ž]]="Z",VLOOKUP(Tabulka2[[#This Row],[ročník]],'2. Kategorie'!B:E,4,0),"?")))</f>
        <v>Mladší žactvo H</v>
      </c>
      <c r="H58" s="11" t="str">
        <f>IF(COUNTIFS([start. č.],Tabulka2[[#This Row],[start. č.]])&gt;1,"duplicita!","ok")</f>
        <v>ok</v>
      </c>
    </row>
    <row r="59" spans="2:8">
      <c r="B59" s="18"/>
      <c r="C59" s="19"/>
      <c r="D59" s="18"/>
      <c r="E59" s="19"/>
      <c r="F59" s="18"/>
      <c r="G59" s="15" t="str">
        <f>IF(ISBLANK('1. Index'!$C$13),"-",IF(Tabulka2[[#This Row],[m/ž]]="M",VLOOKUP(Tabulka2[[#This Row],[ročník]],'2. Kategorie'!B:E,3,0),IF(Tabulka2[[#This Row],[m/ž]]="Z",VLOOKUP(Tabulka2[[#This Row],[ročník]],'2. Kategorie'!B:E,4,0),"?")))</f>
        <v>?</v>
      </c>
      <c r="H59" s="11" t="str">
        <f>IF(COUNTIFS([start. č.],Tabulka2[[#This Row],[start. č.]])&gt;1,"duplicita!","ok")</f>
        <v>ok</v>
      </c>
    </row>
    <row r="60" spans="2:8">
      <c r="B60" s="18"/>
      <c r="C60" s="19"/>
      <c r="D60" s="18"/>
      <c r="E60" s="19"/>
      <c r="F60" s="18"/>
      <c r="G60" s="15" t="str">
        <f>IF(ISBLANK('1. Index'!$C$13),"-",IF(Tabulka2[[#This Row],[m/ž]]="M",VLOOKUP(Tabulka2[[#This Row],[ročník]],'2. Kategorie'!B:E,3,0),IF(Tabulka2[[#This Row],[m/ž]]="Z",VLOOKUP(Tabulka2[[#This Row],[ročník]],'2. Kategorie'!B:E,4,0),"?")))</f>
        <v>?</v>
      </c>
      <c r="H60" s="11" t="str">
        <f>IF(COUNTIFS([start. č.],Tabulka2[[#This Row],[start. č.]])&gt;1,"duplicita!","ok")</f>
        <v>ok</v>
      </c>
    </row>
    <row r="61" spans="2:8">
      <c r="B61" s="18"/>
      <c r="C61" s="19"/>
      <c r="D61" s="18"/>
      <c r="E61" s="19"/>
      <c r="F61" s="18"/>
      <c r="G61" s="15" t="str">
        <f>IF(ISBLANK('1. Index'!$C$13),"-",IF(Tabulka2[[#This Row],[m/ž]]="M",VLOOKUP(Tabulka2[[#This Row],[ročník]],'2. Kategorie'!B:E,3,0),IF(Tabulka2[[#This Row],[m/ž]]="Z",VLOOKUP(Tabulka2[[#This Row],[ročník]],'2. Kategorie'!B:E,4,0),"?")))</f>
        <v>?</v>
      </c>
      <c r="H61" s="11" t="str">
        <f>IF(COUNTIFS([start. č.],Tabulka2[[#This Row],[start. č.]])&gt;1,"duplicita!","ok")</f>
        <v>ok</v>
      </c>
    </row>
    <row r="62" spans="2:8">
      <c r="B62" s="18"/>
      <c r="C62" s="19"/>
      <c r="D62" s="18"/>
      <c r="E62" s="19"/>
      <c r="F62" s="18"/>
      <c r="G62" s="15" t="str">
        <f>IF(ISBLANK('1. Index'!$C$13),"-",IF(Tabulka2[[#This Row],[m/ž]]="M",VLOOKUP(Tabulka2[[#This Row],[ročník]],'2. Kategorie'!B:E,3,0),IF(Tabulka2[[#This Row],[m/ž]]="Z",VLOOKUP(Tabulka2[[#This Row],[ročník]],'2. Kategorie'!B:E,4,0),"?")))</f>
        <v>?</v>
      </c>
      <c r="H62" s="11" t="str">
        <f>IF(COUNTIFS([start. č.],Tabulka2[[#This Row],[start. č.]])&gt;1,"duplicita!","ok")</f>
        <v>ok</v>
      </c>
    </row>
    <row r="63" spans="2:8">
      <c r="B63" s="18"/>
      <c r="C63" s="19"/>
      <c r="D63" s="18"/>
      <c r="E63" s="19"/>
      <c r="F63" s="18"/>
      <c r="G63" s="15" t="str">
        <f>IF(ISBLANK('1. Index'!$C$13),"-",IF(Tabulka2[[#This Row],[m/ž]]="M",VLOOKUP(Tabulka2[[#This Row],[ročník]],'2. Kategorie'!B:E,3,0),IF(Tabulka2[[#This Row],[m/ž]]="Z",VLOOKUP(Tabulka2[[#This Row],[ročník]],'2. Kategorie'!B:E,4,0),"?")))</f>
        <v>?</v>
      </c>
      <c r="H63" s="11" t="str">
        <f>IF(COUNTIFS([start. č.],Tabulka2[[#This Row],[start. č.]])&gt;1,"duplicita!","ok")</f>
        <v>ok</v>
      </c>
    </row>
    <row r="64" spans="2:8">
      <c r="B64" s="18"/>
      <c r="C64" s="19"/>
      <c r="D64" s="18"/>
      <c r="E64" s="19"/>
      <c r="F64" s="18"/>
      <c r="G64" s="15" t="str">
        <f>IF(ISBLANK('1. Index'!$C$13),"-",IF(Tabulka2[[#This Row],[m/ž]]="M",VLOOKUP(Tabulka2[[#This Row],[ročník]],'2. Kategorie'!B:E,3,0),IF(Tabulka2[[#This Row],[m/ž]]="Z",VLOOKUP(Tabulka2[[#This Row],[ročník]],'2. Kategorie'!B:E,4,0),"?")))</f>
        <v>?</v>
      </c>
      <c r="H64" s="11" t="str">
        <f>IF(COUNTIFS([start. č.],Tabulka2[[#This Row],[start. č.]])&gt;1,"duplicita!","ok")</f>
        <v>ok</v>
      </c>
    </row>
    <row r="65" spans="2:8">
      <c r="B65" s="18"/>
      <c r="C65" s="19"/>
      <c r="D65" s="18"/>
      <c r="E65" s="19"/>
      <c r="F65" s="18"/>
      <c r="G65" s="15" t="str">
        <f>IF(ISBLANK('1. Index'!$C$13),"-",IF(Tabulka2[[#This Row],[m/ž]]="M",VLOOKUP(Tabulka2[[#This Row],[ročník]],'2. Kategorie'!B:E,3,0),IF(Tabulka2[[#This Row],[m/ž]]="Z",VLOOKUP(Tabulka2[[#This Row],[ročník]],'2. Kategorie'!B:E,4,0),"?")))</f>
        <v>?</v>
      </c>
      <c r="H65" s="11" t="str">
        <f>IF(COUNTIFS([start. č.],Tabulka2[[#This Row],[start. č.]])&gt;1,"duplicita!","ok")</f>
        <v>ok</v>
      </c>
    </row>
    <row r="66" spans="2:8">
      <c r="B66" s="18"/>
      <c r="C66" s="19"/>
      <c r="D66" s="18"/>
      <c r="E66" s="19"/>
      <c r="F66" s="18"/>
      <c r="G66" s="15" t="str">
        <f>IF(ISBLANK('1. Index'!$C$13),"-",IF(Tabulka2[[#This Row],[m/ž]]="M",VLOOKUP(Tabulka2[[#This Row],[ročník]],'2. Kategorie'!B:E,3,0),IF(Tabulka2[[#This Row],[m/ž]]="Z",VLOOKUP(Tabulka2[[#This Row],[ročník]],'2. Kategorie'!B:E,4,0),"?")))</f>
        <v>?</v>
      </c>
      <c r="H66" s="11" t="str">
        <f>IF(COUNTIFS([start. č.],Tabulka2[[#This Row],[start. č.]])&gt;1,"duplicita!","ok")</f>
        <v>ok</v>
      </c>
    </row>
    <row r="67" spans="2:8">
      <c r="B67" s="18"/>
      <c r="C67" s="19"/>
      <c r="D67" s="18"/>
      <c r="E67" s="19"/>
      <c r="F67" s="18"/>
      <c r="G67" s="15" t="str">
        <f>IF(ISBLANK('1. Index'!$C$13),"-",IF(Tabulka2[[#This Row],[m/ž]]="M",VLOOKUP(Tabulka2[[#This Row],[ročník]],'2. Kategorie'!B:E,3,0),IF(Tabulka2[[#This Row],[m/ž]]="Z",VLOOKUP(Tabulka2[[#This Row],[ročník]],'2. Kategorie'!B:E,4,0),"?")))</f>
        <v>?</v>
      </c>
      <c r="H67" s="11" t="str">
        <f>IF(COUNTIFS([start. č.],Tabulka2[[#This Row],[start. č.]])&gt;1,"duplicita!","ok")</f>
        <v>ok</v>
      </c>
    </row>
    <row r="68" spans="2:8">
      <c r="B68" s="18"/>
      <c r="C68" s="19"/>
      <c r="D68" s="18"/>
      <c r="E68" s="19"/>
      <c r="F68" s="18"/>
      <c r="G68" s="15" t="str">
        <f>IF(ISBLANK('1. Index'!$C$13),"-",IF(Tabulka2[[#This Row],[m/ž]]="M",VLOOKUP(Tabulka2[[#This Row],[ročník]],'2. Kategorie'!B:E,3,0),IF(Tabulka2[[#This Row],[m/ž]]="Z",VLOOKUP(Tabulka2[[#This Row],[ročník]],'2. Kategorie'!B:E,4,0),"?")))</f>
        <v>?</v>
      </c>
      <c r="H68" s="11" t="str">
        <f>IF(COUNTIFS([start. č.],Tabulka2[[#This Row],[start. č.]])&gt;1,"duplicita!","ok")</f>
        <v>ok</v>
      </c>
    </row>
    <row r="69" spans="2:8">
      <c r="B69" s="18"/>
      <c r="C69" s="19"/>
      <c r="D69" s="18"/>
      <c r="E69" s="19"/>
      <c r="F69" s="18"/>
      <c r="G69" s="15" t="str">
        <f>IF(ISBLANK('1. Index'!$C$13),"-",IF(Tabulka2[[#This Row],[m/ž]]="M",VLOOKUP(Tabulka2[[#This Row],[ročník]],'2. Kategorie'!B:E,3,0),IF(Tabulka2[[#This Row],[m/ž]]="Z",VLOOKUP(Tabulka2[[#This Row],[ročník]],'2. Kategorie'!B:E,4,0),"?")))</f>
        <v>?</v>
      </c>
      <c r="H69" s="11" t="str">
        <f>IF(COUNTIFS([start. č.],Tabulka2[[#This Row],[start. č.]])&gt;1,"duplicita!","ok")</f>
        <v>ok</v>
      </c>
    </row>
    <row r="70" spans="2:8">
      <c r="B70" s="18"/>
      <c r="C70" s="19"/>
      <c r="D70" s="18"/>
      <c r="E70" s="19"/>
      <c r="F70" s="18"/>
      <c r="G70" s="15" t="str">
        <f>IF(ISBLANK('1. Index'!$C$13),"-",IF(Tabulka2[[#This Row],[m/ž]]="M",VLOOKUP(Tabulka2[[#This Row],[ročník]],'2. Kategorie'!B:E,3,0),IF(Tabulka2[[#This Row],[m/ž]]="Z",VLOOKUP(Tabulka2[[#This Row],[ročník]],'2. Kategorie'!B:E,4,0),"?")))</f>
        <v>?</v>
      </c>
      <c r="H70" s="11" t="str">
        <f>IF(COUNTIFS([start. č.],Tabulka2[[#This Row],[start. č.]])&gt;1,"duplicita!","ok")</f>
        <v>ok</v>
      </c>
    </row>
    <row r="71" spans="2:8">
      <c r="B71" s="18"/>
      <c r="C71" s="19"/>
      <c r="D71" s="18"/>
      <c r="E71" s="19"/>
      <c r="F71" s="18"/>
      <c r="G71" s="15" t="str">
        <f>IF(ISBLANK('1. Index'!$C$13),"-",IF(Tabulka2[[#This Row],[m/ž]]="M",VLOOKUP(Tabulka2[[#This Row],[ročník]],'2. Kategorie'!B:E,3,0),IF(Tabulka2[[#This Row],[m/ž]]="Z",VLOOKUP(Tabulka2[[#This Row],[ročník]],'2. Kategorie'!B:E,4,0),"?")))</f>
        <v>?</v>
      </c>
      <c r="H71" s="11" t="str">
        <f>IF(COUNTIFS([start. č.],Tabulka2[[#This Row],[start. č.]])&gt;1,"duplicita!","ok")</f>
        <v>ok</v>
      </c>
    </row>
    <row r="72" spans="2:8">
      <c r="B72" s="18"/>
      <c r="C72" s="19"/>
      <c r="D72" s="18"/>
      <c r="E72" s="19"/>
      <c r="F72" s="18"/>
      <c r="G72" s="15" t="str">
        <f>IF(ISBLANK('1. Index'!$C$13),"-",IF(Tabulka2[[#This Row],[m/ž]]="M",VLOOKUP(Tabulka2[[#This Row],[ročník]],'2. Kategorie'!B:E,3,0),IF(Tabulka2[[#This Row],[m/ž]]="Z",VLOOKUP(Tabulka2[[#This Row],[ročník]],'2. Kategorie'!B:E,4,0),"?")))</f>
        <v>?</v>
      </c>
      <c r="H72" s="11" t="str">
        <f>IF(COUNTIFS([start. č.],Tabulka2[[#This Row],[start. č.]])&gt;1,"duplicita!","ok")</f>
        <v>ok</v>
      </c>
    </row>
    <row r="73" spans="2:8">
      <c r="B73" s="18"/>
      <c r="C73" s="19"/>
      <c r="D73" s="18"/>
      <c r="E73" s="19"/>
      <c r="F73" s="18"/>
      <c r="G73" s="15" t="str">
        <f>IF(ISBLANK('1. Index'!$C$13),"-",IF(Tabulka2[[#This Row],[m/ž]]="M",VLOOKUP(Tabulka2[[#This Row],[ročník]],'2. Kategorie'!B:E,3,0),IF(Tabulka2[[#This Row],[m/ž]]="Z",VLOOKUP(Tabulka2[[#This Row],[ročník]],'2. Kategorie'!B:E,4,0),"?")))</f>
        <v>?</v>
      </c>
      <c r="H73" s="11" t="str">
        <f>IF(COUNTIFS([start. č.],Tabulka2[[#This Row],[start. č.]])&gt;1,"duplicita!","ok")</f>
        <v>ok</v>
      </c>
    </row>
    <row r="74" spans="2:8">
      <c r="B74" s="18"/>
      <c r="C74" s="19"/>
      <c r="D74" s="18"/>
      <c r="E74" s="19"/>
      <c r="F74" s="18"/>
      <c r="G74" s="15" t="str">
        <f>IF(ISBLANK('1. Index'!$C$13),"-",IF(Tabulka2[[#This Row],[m/ž]]="M",VLOOKUP(Tabulka2[[#This Row],[ročník]],'2. Kategorie'!B:E,3,0),IF(Tabulka2[[#This Row],[m/ž]]="Z",VLOOKUP(Tabulka2[[#This Row],[ročník]],'2. Kategorie'!B:E,4,0),"?")))</f>
        <v>?</v>
      </c>
      <c r="H74" s="11" t="str">
        <f>IF(COUNTIFS([start. č.],Tabulka2[[#This Row],[start. č.]])&gt;1,"duplicita!","ok")</f>
        <v>ok</v>
      </c>
    </row>
    <row r="75" spans="2:8">
      <c r="B75" s="18"/>
      <c r="C75" s="19"/>
      <c r="D75" s="18"/>
      <c r="E75" s="19"/>
      <c r="F75" s="18"/>
      <c r="G75" s="15" t="str">
        <f>IF(ISBLANK('1. Index'!$C$13),"-",IF(Tabulka2[[#This Row],[m/ž]]="M",VLOOKUP(Tabulka2[[#This Row],[ročník]],'2. Kategorie'!B:E,3,0),IF(Tabulka2[[#This Row],[m/ž]]="Z",VLOOKUP(Tabulka2[[#This Row],[ročník]],'2. Kategorie'!B:E,4,0),"?")))</f>
        <v>?</v>
      </c>
      <c r="H75" s="11" t="str">
        <f>IF(COUNTIFS([start. č.],Tabulka2[[#This Row],[start. č.]])&gt;1,"duplicita!","ok")</f>
        <v>ok</v>
      </c>
    </row>
    <row r="76" spans="2:8">
      <c r="B76" s="18"/>
      <c r="C76" s="19"/>
      <c r="D76" s="18"/>
      <c r="E76" s="19"/>
      <c r="F76" s="18"/>
      <c r="G76" s="15" t="str">
        <f>IF(ISBLANK('1. Index'!$C$13),"-",IF(Tabulka2[[#This Row],[m/ž]]="M",VLOOKUP(Tabulka2[[#This Row],[ročník]],'2. Kategorie'!B:E,3,0),IF(Tabulka2[[#This Row],[m/ž]]="Z",VLOOKUP(Tabulka2[[#This Row],[ročník]],'2. Kategorie'!B:E,4,0),"?")))</f>
        <v>?</v>
      </c>
      <c r="H76" s="11" t="str">
        <f>IF(COUNTIFS([start. č.],Tabulka2[[#This Row],[start. č.]])&gt;1,"duplicita!","ok")</f>
        <v>ok</v>
      </c>
    </row>
    <row r="77" spans="2:8">
      <c r="B77" s="18"/>
      <c r="C77" s="19"/>
      <c r="D77" s="18"/>
      <c r="E77" s="19"/>
      <c r="F77" s="18"/>
      <c r="G77" s="15" t="str">
        <f>IF(ISBLANK('1. Index'!$C$13),"-",IF(Tabulka2[[#This Row],[m/ž]]="M",VLOOKUP(Tabulka2[[#This Row],[ročník]],'2. Kategorie'!B:E,3,0),IF(Tabulka2[[#This Row],[m/ž]]="Z",VLOOKUP(Tabulka2[[#This Row],[ročník]],'2. Kategorie'!B:E,4,0),"?")))</f>
        <v>?</v>
      </c>
      <c r="H77" s="11" t="str">
        <f>IF(COUNTIFS([start. č.],Tabulka2[[#This Row],[start. č.]])&gt;1,"duplicita!","ok")</f>
        <v>ok</v>
      </c>
    </row>
    <row r="78" spans="2:8">
      <c r="B78" s="18"/>
      <c r="C78" s="19"/>
      <c r="D78" s="18"/>
      <c r="E78" s="19"/>
      <c r="F78" s="18"/>
      <c r="G78" s="15" t="str">
        <f>IF(ISBLANK('1. Index'!$C$13),"-",IF(Tabulka2[[#This Row],[m/ž]]="M",VLOOKUP(Tabulka2[[#This Row],[ročník]],'2. Kategorie'!B:E,3,0),IF(Tabulka2[[#This Row],[m/ž]]="Z",VLOOKUP(Tabulka2[[#This Row],[ročník]],'2. Kategorie'!B:E,4,0),"?")))</f>
        <v>?</v>
      </c>
      <c r="H78" s="11" t="str">
        <f>IF(COUNTIFS([start. č.],Tabulka2[[#This Row],[start. č.]])&gt;1,"duplicita!","ok")</f>
        <v>ok</v>
      </c>
    </row>
    <row r="79" spans="2:8">
      <c r="B79" s="18"/>
      <c r="C79" s="19"/>
      <c r="D79" s="18"/>
      <c r="E79" s="19"/>
      <c r="F79" s="18"/>
      <c r="G79" s="15" t="str">
        <f>IF(ISBLANK('1. Index'!$C$13),"-",IF(Tabulka2[[#This Row],[m/ž]]="M",VLOOKUP(Tabulka2[[#This Row],[ročník]],'2. Kategorie'!B:E,3,0),IF(Tabulka2[[#This Row],[m/ž]]="Z",VLOOKUP(Tabulka2[[#This Row],[ročník]],'2. Kategorie'!B:E,4,0),"?")))</f>
        <v>?</v>
      </c>
      <c r="H79" s="11" t="str">
        <f>IF(COUNTIFS([start. č.],Tabulka2[[#This Row],[start. č.]])&gt;1,"duplicita!","ok")</f>
        <v>ok</v>
      </c>
    </row>
    <row r="80" spans="2:8">
      <c r="B80" s="18"/>
      <c r="C80" s="19"/>
      <c r="D80" s="18"/>
      <c r="E80" s="19"/>
      <c r="F80" s="18"/>
      <c r="G80" s="15" t="str">
        <f>IF(ISBLANK('1. Index'!$C$13),"-",IF(Tabulka2[[#This Row],[m/ž]]="M",VLOOKUP(Tabulka2[[#This Row],[ročník]],'2. Kategorie'!B:E,3,0),IF(Tabulka2[[#This Row],[m/ž]]="Z",VLOOKUP(Tabulka2[[#This Row],[ročník]],'2. Kategorie'!B:E,4,0),"?")))</f>
        <v>?</v>
      </c>
      <c r="H80" s="11" t="str">
        <f>IF(COUNTIFS([start. č.],Tabulka2[[#This Row],[start. č.]])&gt;1,"duplicita!","ok")</f>
        <v>ok</v>
      </c>
    </row>
    <row r="81" spans="2:8">
      <c r="B81" s="18"/>
      <c r="C81" s="19"/>
      <c r="D81" s="18"/>
      <c r="E81" s="19"/>
      <c r="F81" s="18"/>
      <c r="G81" s="15" t="str">
        <f>IF(ISBLANK('1. Index'!$C$13),"-",IF(Tabulka2[[#This Row],[m/ž]]="M",VLOOKUP(Tabulka2[[#This Row],[ročník]],'2. Kategorie'!B:E,3,0),IF(Tabulka2[[#This Row],[m/ž]]="Z",VLOOKUP(Tabulka2[[#This Row],[ročník]],'2. Kategorie'!B:E,4,0),"?")))</f>
        <v>?</v>
      </c>
      <c r="H81" s="11" t="str">
        <f>IF(COUNTIFS([start. č.],Tabulka2[[#This Row],[start. č.]])&gt;1,"duplicita!","ok")</f>
        <v>ok</v>
      </c>
    </row>
    <row r="82" spans="2:8">
      <c r="B82" s="18"/>
      <c r="C82" s="19"/>
      <c r="D82" s="18"/>
      <c r="E82" s="19"/>
      <c r="F82" s="18"/>
      <c r="G82" s="15" t="str">
        <f>IF(ISBLANK('1. Index'!$C$13),"-",IF(Tabulka2[[#This Row],[m/ž]]="M",VLOOKUP(Tabulka2[[#This Row],[ročník]],'2. Kategorie'!B:E,3,0),IF(Tabulka2[[#This Row],[m/ž]]="Z",VLOOKUP(Tabulka2[[#This Row],[ročník]],'2. Kategorie'!B:E,4,0),"?")))</f>
        <v>?</v>
      </c>
      <c r="H82" s="11" t="str">
        <f>IF(COUNTIFS([start. č.],Tabulka2[[#This Row],[start. č.]])&gt;1,"duplicita!","ok")</f>
        <v>ok</v>
      </c>
    </row>
    <row r="83" spans="2:8">
      <c r="B83" s="18"/>
      <c r="C83" s="19"/>
      <c r="D83" s="18"/>
      <c r="E83" s="19"/>
      <c r="F83" s="18"/>
      <c r="G83" s="15" t="str">
        <f>IF(ISBLANK('1. Index'!$C$13),"-",IF(Tabulka2[[#This Row],[m/ž]]="M",VLOOKUP(Tabulka2[[#This Row],[ročník]],'2. Kategorie'!B:E,3,0),IF(Tabulka2[[#This Row],[m/ž]]="Z",VLOOKUP(Tabulka2[[#This Row],[ročník]],'2. Kategorie'!B:E,4,0),"?")))</f>
        <v>?</v>
      </c>
      <c r="H83" s="11" t="str">
        <f>IF(COUNTIFS([start. č.],Tabulka2[[#This Row],[start. č.]])&gt;1,"duplicita!","ok")</f>
        <v>ok</v>
      </c>
    </row>
    <row r="84" spans="2:8">
      <c r="B84" s="18"/>
      <c r="C84" s="19"/>
      <c r="D84" s="18"/>
      <c r="E84" s="19"/>
      <c r="F84" s="18"/>
      <c r="G84" s="15" t="str">
        <f>IF(ISBLANK('1. Index'!$C$13),"-",IF(Tabulka2[[#This Row],[m/ž]]="M",VLOOKUP(Tabulka2[[#This Row],[ročník]],'2. Kategorie'!B:E,3,0),IF(Tabulka2[[#This Row],[m/ž]]="Z",VLOOKUP(Tabulka2[[#This Row],[ročník]],'2. Kategorie'!B:E,4,0),"?")))</f>
        <v>?</v>
      </c>
      <c r="H84" s="11" t="str">
        <f>IF(COUNTIFS([start. č.],Tabulka2[[#This Row],[start. č.]])&gt;1,"duplicita!","ok")</f>
        <v>ok</v>
      </c>
    </row>
    <row r="85" spans="2:8">
      <c r="B85" s="18"/>
      <c r="C85" s="19"/>
      <c r="D85" s="18"/>
      <c r="E85" s="19"/>
      <c r="F85" s="18"/>
      <c r="G85" s="15" t="str">
        <f>IF(ISBLANK('1. Index'!$C$13),"-",IF(Tabulka2[[#This Row],[m/ž]]="M",VLOOKUP(Tabulka2[[#This Row],[ročník]],'2. Kategorie'!B:E,3,0),IF(Tabulka2[[#This Row],[m/ž]]="Z",VLOOKUP(Tabulka2[[#This Row],[ročník]],'2. Kategorie'!B:E,4,0),"?")))</f>
        <v>?</v>
      </c>
      <c r="H85" s="11" t="str">
        <f>IF(COUNTIFS([start. č.],Tabulka2[[#This Row],[start. č.]])&gt;1,"duplicita!","ok")</f>
        <v>ok</v>
      </c>
    </row>
    <row r="86" spans="2:8">
      <c r="B86" s="18"/>
      <c r="C86" s="19"/>
      <c r="D86" s="18"/>
      <c r="E86" s="19"/>
      <c r="F86" s="18"/>
      <c r="G86" s="15" t="str">
        <f>IF(ISBLANK('1. Index'!$C$13),"-",IF(Tabulka2[[#This Row],[m/ž]]="M",VLOOKUP(Tabulka2[[#This Row],[ročník]],'2. Kategorie'!B:E,3,0),IF(Tabulka2[[#This Row],[m/ž]]="Z",VLOOKUP(Tabulka2[[#This Row],[ročník]],'2. Kategorie'!B:E,4,0),"?")))</f>
        <v>?</v>
      </c>
      <c r="H86" s="11" t="str">
        <f>IF(COUNTIFS([start. č.],Tabulka2[[#This Row],[start. č.]])&gt;1,"duplicita!","ok")</f>
        <v>ok</v>
      </c>
    </row>
    <row r="87" spans="2:8">
      <c r="B87" s="18"/>
      <c r="C87" s="19"/>
      <c r="D87" s="18"/>
      <c r="E87" s="19"/>
      <c r="F87" s="18"/>
      <c r="G87" s="15" t="str">
        <f>IF(ISBLANK('1. Index'!$C$13),"-",IF(Tabulka2[[#This Row],[m/ž]]="M",VLOOKUP(Tabulka2[[#This Row],[ročník]],'2. Kategorie'!B:E,3,0),IF(Tabulka2[[#This Row],[m/ž]]="Z",VLOOKUP(Tabulka2[[#This Row],[ročník]],'2. Kategorie'!B:E,4,0),"?")))</f>
        <v>?</v>
      </c>
      <c r="H87" s="11" t="str">
        <f>IF(COUNTIFS([start. č.],Tabulka2[[#This Row],[start. č.]])&gt;1,"duplicita!","ok")</f>
        <v>ok</v>
      </c>
    </row>
    <row r="88" spans="2:8">
      <c r="B88" s="18"/>
      <c r="C88" s="19"/>
      <c r="D88" s="18"/>
      <c r="E88" s="19"/>
      <c r="F88" s="18"/>
      <c r="G88" s="15" t="str">
        <f>IF(ISBLANK('1. Index'!$C$13),"-",IF(Tabulka2[[#This Row],[m/ž]]="M",VLOOKUP(Tabulka2[[#This Row],[ročník]],'2. Kategorie'!B:E,3,0),IF(Tabulka2[[#This Row],[m/ž]]="Z",VLOOKUP(Tabulka2[[#This Row],[ročník]],'2. Kategorie'!B:E,4,0),"?")))</f>
        <v>?</v>
      </c>
      <c r="H88" s="11" t="str">
        <f>IF(COUNTIFS([start. č.],Tabulka2[[#This Row],[start. č.]])&gt;1,"duplicita!","ok")</f>
        <v>ok</v>
      </c>
    </row>
    <row r="89" spans="2:8">
      <c r="B89" s="18"/>
      <c r="C89" s="19"/>
      <c r="D89" s="18"/>
      <c r="E89" s="19"/>
      <c r="F89" s="18"/>
      <c r="G89" s="15" t="str">
        <f>IF(ISBLANK('1. Index'!$C$13),"-",IF(Tabulka2[[#This Row],[m/ž]]="M",VLOOKUP(Tabulka2[[#This Row],[ročník]],'2. Kategorie'!B:E,3,0),IF(Tabulka2[[#This Row],[m/ž]]="Z",VLOOKUP(Tabulka2[[#This Row],[ročník]],'2. Kategorie'!B:E,4,0),"?")))</f>
        <v>?</v>
      </c>
      <c r="H89" s="11" t="str">
        <f>IF(COUNTIFS([start. č.],Tabulka2[[#This Row],[start. č.]])&gt;1,"duplicita!","ok")</f>
        <v>ok</v>
      </c>
    </row>
    <row r="90" spans="2:8">
      <c r="B90" s="18"/>
      <c r="C90" s="19"/>
      <c r="D90" s="18"/>
      <c r="E90" s="19"/>
      <c r="F90" s="18"/>
      <c r="G90" s="15" t="str">
        <f>IF(ISBLANK('1. Index'!$C$13),"-",IF(Tabulka2[[#This Row],[m/ž]]="M",VLOOKUP(Tabulka2[[#This Row],[ročník]],'2. Kategorie'!B:E,3,0),IF(Tabulka2[[#This Row],[m/ž]]="Z",VLOOKUP(Tabulka2[[#This Row],[ročník]],'2. Kategorie'!B:E,4,0),"?")))</f>
        <v>?</v>
      </c>
      <c r="H90" s="11" t="str">
        <f>IF(COUNTIFS([start. č.],Tabulka2[[#This Row],[start. č.]])&gt;1,"duplicita!","ok")</f>
        <v>ok</v>
      </c>
    </row>
    <row r="91" spans="2:8">
      <c r="B91" s="18"/>
      <c r="C91" s="19"/>
      <c r="D91" s="18"/>
      <c r="E91" s="19"/>
      <c r="F91" s="18"/>
      <c r="G91" s="15" t="str">
        <f>IF(ISBLANK('1. Index'!$C$13),"-",IF(Tabulka2[[#This Row],[m/ž]]="M",VLOOKUP(Tabulka2[[#This Row],[ročník]],'2. Kategorie'!B:E,3,0),IF(Tabulka2[[#This Row],[m/ž]]="Z",VLOOKUP(Tabulka2[[#This Row],[ročník]],'2. Kategorie'!B:E,4,0),"?")))</f>
        <v>?</v>
      </c>
      <c r="H91" s="11" t="str">
        <f>IF(COUNTIFS([start. č.],Tabulka2[[#This Row],[start. č.]])&gt;1,"duplicita!","ok")</f>
        <v>ok</v>
      </c>
    </row>
    <row r="92" spans="2:8">
      <c r="B92" s="18"/>
      <c r="C92" s="19"/>
      <c r="D92" s="18"/>
      <c r="E92" s="19"/>
      <c r="F92" s="18"/>
      <c r="G92" s="15" t="str">
        <f>IF(ISBLANK('1. Index'!$C$13),"-",IF(Tabulka2[[#This Row],[m/ž]]="M",VLOOKUP(Tabulka2[[#This Row],[ročník]],'2. Kategorie'!B:E,3,0),IF(Tabulka2[[#This Row],[m/ž]]="Z",VLOOKUP(Tabulka2[[#This Row],[ročník]],'2. Kategorie'!B:E,4,0),"?")))</f>
        <v>?</v>
      </c>
      <c r="H92" s="11" t="str">
        <f>IF(COUNTIFS([start. č.],Tabulka2[[#This Row],[start. č.]])&gt;1,"duplicita!","ok")</f>
        <v>ok</v>
      </c>
    </row>
    <row r="93" spans="2:8">
      <c r="B93" s="18"/>
      <c r="C93" s="19"/>
      <c r="D93" s="18"/>
      <c r="E93" s="19"/>
      <c r="F93" s="18"/>
      <c r="G93" s="15" t="str">
        <f>IF(ISBLANK('1. Index'!$C$13),"-",IF(Tabulka2[[#This Row],[m/ž]]="M",VLOOKUP(Tabulka2[[#This Row],[ročník]],'2. Kategorie'!B:E,3,0),IF(Tabulka2[[#This Row],[m/ž]]="Z",VLOOKUP(Tabulka2[[#This Row],[ročník]],'2. Kategorie'!B:E,4,0),"?")))</f>
        <v>?</v>
      </c>
      <c r="H93" s="11" t="str">
        <f>IF(COUNTIFS([start. č.],Tabulka2[[#This Row],[start. č.]])&gt;1,"duplicita!","ok")</f>
        <v>ok</v>
      </c>
    </row>
    <row r="94" spans="2:8">
      <c r="B94" s="18"/>
      <c r="C94" s="19"/>
      <c r="D94" s="18"/>
      <c r="E94" s="19"/>
      <c r="F94" s="18"/>
      <c r="G94" s="15" t="str">
        <f>IF(ISBLANK('1. Index'!$C$13),"-",IF(Tabulka2[[#This Row],[m/ž]]="M",VLOOKUP(Tabulka2[[#This Row],[ročník]],'2. Kategorie'!B:E,3,0),IF(Tabulka2[[#This Row],[m/ž]]="Z",VLOOKUP(Tabulka2[[#This Row],[ročník]],'2. Kategorie'!B:E,4,0),"?")))</f>
        <v>?</v>
      </c>
      <c r="H94" s="11" t="str">
        <f>IF(COUNTIFS([start. č.],Tabulka2[[#This Row],[start. č.]])&gt;1,"duplicita!","ok")</f>
        <v>ok</v>
      </c>
    </row>
    <row r="95" spans="2:8">
      <c r="B95" s="18"/>
      <c r="C95" s="19"/>
      <c r="D95" s="18"/>
      <c r="E95" s="19"/>
      <c r="F95" s="18"/>
      <c r="G95" s="15" t="str">
        <f>IF(ISBLANK('1. Index'!$C$13),"-",IF(Tabulka2[[#This Row],[m/ž]]="M",VLOOKUP(Tabulka2[[#This Row],[ročník]],'2. Kategorie'!B:E,3,0),IF(Tabulka2[[#This Row],[m/ž]]="Z",VLOOKUP(Tabulka2[[#This Row],[ročník]],'2. Kategorie'!B:E,4,0),"?")))</f>
        <v>?</v>
      </c>
      <c r="H95" s="11" t="str">
        <f>IF(COUNTIFS([start. č.],Tabulka2[[#This Row],[start. č.]])&gt;1,"duplicita!","ok")</f>
        <v>ok</v>
      </c>
    </row>
    <row r="96" spans="2:8">
      <c r="B96" s="18"/>
      <c r="C96" s="19"/>
      <c r="D96" s="18"/>
      <c r="E96" s="19"/>
      <c r="F96" s="18"/>
      <c r="G96" s="15" t="str">
        <f>IF(ISBLANK('1. Index'!$C$13),"-",IF(Tabulka2[[#This Row],[m/ž]]="M",VLOOKUP(Tabulka2[[#This Row],[ročník]],'2. Kategorie'!B:E,3,0),IF(Tabulka2[[#This Row],[m/ž]]="Z",VLOOKUP(Tabulka2[[#This Row],[ročník]],'2. Kategorie'!B:E,4,0),"?")))</f>
        <v>?</v>
      </c>
      <c r="H96" s="11" t="str">
        <f>IF(COUNTIFS([start. č.],Tabulka2[[#This Row],[start. č.]])&gt;1,"duplicita!","ok")</f>
        <v>ok</v>
      </c>
    </row>
    <row r="97" spans="2:8">
      <c r="B97" s="18"/>
      <c r="C97" s="19"/>
      <c r="D97" s="18"/>
      <c r="E97" s="19"/>
      <c r="F97" s="18"/>
      <c r="G97" s="15" t="str">
        <f>IF(ISBLANK('1. Index'!$C$13),"-",IF(Tabulka2[[#This Row],[m/ž]]="M",VLOOKUP(Tabulka2[[#This Row],[ročník]],'2. Kategorie'!B:E,3,0),IF(Tabulka2[[#This Row],[m/ž]]="Z",VLOOKUP(Tabulka2[[#This Row],[ročník]],'2. Kategorie'!B:E,4,0),"?")))</f>
        <v>?</v>
      </c>
      <c r="H97" s="11" t="str">
        <f>IF(COUNTIFS([start. č.],Tabulka2[[#This Row],[start. č.]])&gt;1,"duplicita!","ok")</f>
        <v>ok</v>
      </c>
    </row>
    <row r="98" spans="2:8">
      <c r="B98" s="18"/>
      <c r="C98" s="19"/>
      <c r="D98" s="18"/>
      <c r="E98" s="19"/>
      <c r="F98" s="18"/>
      <c r="G98" s="15" t="str">
        <f>IF(ISBLANK('1. Index'!$C$13),"-",IF(Tabulka2[[#This Row],[m/ž]]="M",VLOOKUP(Tabulka2[[#This Row],[ročník]],'2. Kategorie'!B:E,3,0),IF(Tabulka2[[#This Row],[m/ž]]="Z",VLOOKUP(Tabulka2[[#This Row],[ročník]],'2. Kategorie'!B:E,4,0),"?")))</f>
        <v>?</v>
      </c>
      <c r="H98" s="11" t="str">
        <f>IF(COUNTIFS([start. č.],Tabulka2[[#This Row],[start. č.]])&gt;1,"duplicita!","ok")</f>
        <v>ok</v>
      </c>
    </row>
    <row r="99" spans="2:8">
      <c r="B99" s="18"/>
      <c r="C99" s="19"/>
      <c r="D99" s="18"/>
      <c r="E99" s="19"/>
      <c r="F99" s="18"/>
      <c r="G99" s="15" t="str">
        <f>IF(ISBLANK('1. Index'!$C$13),"-",IF(Tabulka2[[#This Row],[m/ž]]="M",VLOOKUP(Tabulka2[[#This Row],[ročník]],'2. Kategorie'!B:E,3,0),IF(Tabulka2[[#This Row],[m/ž]]="Z",VLOOKUP(Tabulka2[[#This Row],[ročník]],'2. Kategorie'!B:E,4,0),"?")))</f>
        <v>?</v>
      </c>
      <c r="H99" s="11" t="str">
        <f>IF(COUNTIFS([start. č.],Tabulka2[[#This Row],[start. č.]])&gt;1,"duplicita!","ok")</f>
        <v>ok</v>
      </c>
    </row>
    <row r="100" spans="2:8">
      <c r="B100" s="18"/>
      <c r="C100" s="19"/>
      <c r="D100" s="18"/>
      <c r="E100" s="19"/>
      <c r="F100" s="18"/>
      <c r="G100" s="15" t="str">
        <f>IF(ISBLANK('1. Index'!$C$13),"-",IF(Tabulka2[[#This Row],[m/ž]]="M",VLOOKUP(Tabulka2[[#This Row],[ročník]],'2. Kategorie'!B:E,3,0),IF(Tabulka2[[#This Row],[m/ž]]="Z",VLOOKUP(Tabulka2[[#This Row],[ročník]],'2. Kategorie'!B:E,4,0),"?")))</f>
        <v>?</v>
      </c>
      <c r="H100" s="11" t="str">
        <f>IF(COUNTIFS([start. č.],Tabulka2[[#This Row],[start. č.]])&gt;1,"duplicita!","ok")</f>
        <v>ok</v>
      </c>
    </row>
    <row r="101" spans="2:8">
      <c r="B101" s="18"/>
      <c r="C101" s="19"/>
      <c r="D101" s="18"/>
      <c r="E101" s="19"/>
      <c r="F101" s="18"/>
      <c r="G101" s="15" t="str">
        <f>IF(ISBLANK('1. Index'!$C$13),"-",IF(Tabulka2[[#This Row],[m/ž]]="M",VLOOKUP(Tabulka2[[#This Row],[ročník]],'2. Kategorie'!B:E,3,0),IF(Tabulka2[[#This Row],[m/ž]]="Z",VLOOKUP(Tabulka2[[#This Row],[ročník]],'2. Kategorie'!B:E,4,0),"?")))</f>
        <v>?</v>
      </c>
      <c r="H101" s="11" t="str">
        <f>IF(COUNTIFS([start. č.],Tabulka2[[#This Row],[start. č.]])&gt;1,"duplicita!","ok")</f>
        <v>ok</v>
      </c>
    </row>
    <row r="102" spans="2:8">
      <c r="B102" s="18"/>
      <c r="C102" s="19"/>
      <c r="D102" s="18"/>
      <c r="E102" s="19"/>
      <c r="F102" s="18"/>
      <c r="G102" s="15" t="str">
        <f>IF(ISBLANK('1. Index'!$C$13),"-",IF(Tabulka2[[#This Row],[m/ž]]="M",VLOOKUP(Tabulka2[[#This Row],[ročník]],'2. Kategorie'!B:E,3,0),IF(Tabulka2[[#This Row],[m/ž]]="Z",VLOOKUP(Tabulka2[[#This Row],[ročník]],'2. Kategorie'!B:E,4,0),"?")))</f>
        <v>?</v>
      </c>
      <c r="H102" s="11" t="str">
        <f>IF(COUNTIFS([start. č.],Tabulka2[[#This Row],[start. č.]])&gt;1,"duplicita!","ok")</f>
        <v>ok</v>
      </c>
    </row>
    <row r="103" spans="2:8">
      <c r="B103" s="18"/>
      <c r="C103" s="19"/>
      <c r="D103" s="18"/>
      <c r="E103" s="19"/>
      <c r="F103" s="18"/>
      <c r="G103" s="15" t="str">
        <f>IF(ISBLANK('1. Index'!$C$13),"-",IF(Tabulka2[[#This Row],[m/ž]]="M",VLOOKUP(Tabulka2[[#This Row],[ročník]],'2. Kategorie'!B:E,3,0),IF(Tabulka2[[#This Row],[m/ž]]="Z",VLOOKUP(Tabulka2[[#This Row],[ročník]],'2. Kategorie'!B:E,4,0),"?")))</f>
        <v>?</v>
      </c>
      <c r="H103" s="11" t="str">
        <f>IF(COUNTIFS([start. č.],Tabulka2[[#This Row],[start. č.]])&gt;1,"duplicita!","ok")</f>
        <v>ok</v>
      </c>
    </row>
    <row r="104" spans="2:8">
      <c r="B104" s="18"/>
      <c r="C104" s="19"/>
      <c r="D104" s="18"/>
      <c r="E104" s="19"/>
      <c r="F104" s="18"/>
      <c r="G104" s="15" t="str">
        <f>IF(ISBLANK('1. Index'!$C$13),"-",IF(Tabulka2[[#This Row],[m/ž]]="M",VLOOKUP(Tabulka2[[#This Row],[ročník]],'2. Kategorie'!B:E,3,0),IF(Tabulka2[[#This Row],[m/ž]]="Z",VLOOKUP(Tabulka2[[#This Row],[ročník]],'2. Kategorie'!B:E,4,0),"?")))</f>
        <v>?</v>
      </c>
      <c r="H104" s="11" t="str">
        <f>IF(COUNTIFS([start. č.],Tabulka2[[#This Row],[start. č.]])&gt;1,"duplicita!","ok")</f>
        <v>ok</v>
      </c>
    </row>
    <row r="105" spans="2:8">
      <c r="B105" s="18"/>
      <c r="C105" s="19"/>
      <c r="D105" s="18"/>
      <c r="E105" s="19"/>
      <c r="F105" s="18"/>
      <c r="G105" s="15" t="str">
        <f>IF(ISBLANK('1. Index'!$C$13),"-",IF(Tabulka2[[#This Row],[m/ž]]="M",VLOOKUP(Tabulka2[[#This Row],[ročník]],'2. Kategorie'!B:E,3,0),IF(Tabulka2[[#This Row],[m/ž]]="Z",VLOOKUP(Tabulka2[[#This Row],[ročník]],'2. Kategorie'!B:E,4,0),"?")))</f>
        <v>?</v>
      </c>
      <c r="H105" s="11" t="str">
        <f>IF(COUNTIFS([start. č.],Tabulka2[[#This Row],[start. č.]])&gt;1,"duplicita!","ok")</f>
        <v>ok</v>
      </c>
    </row>
    <row r="106" spans="2:8">
      <c r="B106" s="18"/>
      <c r="C106" s="19"/>
      <c r="D106" s="18"/>
      <c r="E106" s="19"/>
      <c r="F106" s="18"/>
      <c r="G106" s="15" t="str">
        <f>IF(ISBLANK('1. Index'!$C$13),"-",IF(Tabulka2[[#This Row],[m/ž]]="M",VLOOKUP(Tabulka2[[#This Row],[ročník]],'2. Kategorie'!B:E,3,0),IF(Tabulka2[[#This Row],[m/ž]]="Z",VLOOKUP(Tabulka2[[#This Row],[ročník]],'2. Kategorie'!B:E,4,0),"?")))</f>
        <v>?</v>
      </c>
      <c r="H106" s="11" t="str">
        <f>IF(COUNTIFS([start. č.],Tabulka2[[#This Row],[start. č.]])&gt;1,"duplicita!","ok")</f>
        <v>ok</v>
      </c>
    </row>
    <row r="107" spans="2:8">
      <c r="B107" s="18"/>
      <c r="C107" s="19"/>
      <c r="D107" s="18"/>
      <c r="E107" s="19"/>
      <c r="F107" s="18"/>
      <c r="G107" s="15" t="str">
        <f>IF(ISBLANK('1. Index'!$C$13),"-",IF(Tabulka2[[#This Row],[m/ž]]="M",VLOOKUP(Tabulka2[[#This Row],[ročník]],'2. Kategorie'!B:E,3,0),IF(Tabulka2[[#This Row],[m/ž]]="Z",VLOOKUP(Tabulka2[[#This Row],[ročník]],'2. Kategorie'!B:E,4,0),"?")))</f>
        <v>?</v>
      </c>
      <c r="H107" s="11" t="str">
        <f>IF(COUNTIFS([start. č.],Tabulka2[[#This Row],[start. č.]])&gt;1,"duplicita!","ok")</f>
        <v>ok</v>
      </c>
    </row>
    <row r="108" spans="2:8">
      <c r="B108" s="18"/>
      <c r="C108" s="19"/>
      <c r="D108" s="18"/>
      <c r="E108" s="19"/>
      <c r="F108" s="18"/>
      <c r="G108" s="15" t="str">
        <f>IF(ISBLANK('1. Index'!$C$13),"-",IF(Tabulka2[[#This Row],[m/ž]]="M",VLOOKUP(Tabulka2[[#This Row],[ročník]],'2. Kategorie'!B:E,3,0),IF(Tabulka2[[#This Row],[m/ž]]="Z",VLOOKUP(Tabulka2[[#This Row],[ročník]],'2. Kategorie'!B:E,4,0),"?")))</f>
        <v>?</v>
      </c>
      <c r="H108" s="11" t="str">
        <f>IF(COUNTIFS([start. č.],Tabulka2[[#This Row],[start. č.]])&gt;1,"duplicita!","ok")</f>
        <v>ok</v>
      </c>
    </row>
    <row r="109" spans="2:8">
      <c r="B109" s="18"/>
      <c r="C109" s="19"/>
      <c r="D109" s="18"/>
      <c r="E109" s="19"/>
      <c r="F109" s="18"/>
      <c r="G109" s="15" t="str">
        <f>IF(ISBLANK('1. Index'!$C$13),"-",IF(Tabulka2[[#This Row],[m/ž]]="M",VLOOKUP(Tabulka2[[#This Row],[ročník]],'2. Kategorie'!B:E,3,0),IF(Tabulka2[[#This Row],[m/ž]]="Z",VLOOKUP(Tabulka2[[#This Row],[ročník]],'2. Kategorie'!B:E,4,0),"?")))</f>
        <v>?</v>
      </c>
      <c r="H109" s="11" t="str">
        <f>IF(COUNTIFS([start. č.],Tabulka2[[#This Row],[start. č.]])&gt;1,"duplicita!","ok")</f>
        <v>ok</v>
      </c>
    </row>
    <row r="110" spans="2:8">
      <c r="B110" s="18"/>
      <c r="C110" s="19"/>
      <c r="D110" s="18"/>
      <c r="E110" s="19"/>
      <c r="F110" s="18"/>
      <c r="G110" s="15" t="str">
        <f>IF(ISBLANK('1. Index'!$C$13),"-",IF(Tabulka2[[#This Row],[m/ž]]="M",VLOOKUP(Tabulka2[[#This Row],[ročník]],'2. Kategorie'!B:E,3,0),IF(Tabulka2[[#This Row],[m/ž]]="Z",VLOOKUP(Tabulka2[[#This Row],[ročník]],'2. Kategorie'!B:E,4,0),"?")))</f>
        <v>?</v>
      </c>
      <c r="H110" s="11" t="str">
        <f>IF(COUNTIFS([start. č.],Tabulka2[[#This Row],[start. č.]])&gt;1,"duplicita!","ok")</f>
        <v>ok</v>
      </c>
    </row>
    <row r="111" spans="2:8">
      <c r="B111" s="18"/>
      <c r="C111" s="19"/>
      <c r="D111" s="18"/>
      <c r="E111" s="19"/>
      <c r="F111" s="18"/>
      <c r="G111" s="15" t="str">
        <f>IF(ISBLANK('1. Index'!$C$13),"-",IF(Tabulka2[[#This Row],[m/ž]]="M",VLOOKUP(Tabulka2[[#This Row],[ročník]],'2. Kategorie'!B:E,3,0),IF(Tabulka2[[#This Row],[m/ž]]="Z",VLOOKUP(Tabulka2[[#This Row],[ročník]],'2. Kategorie'!B:E,4,0),"?")))</f>
        <v>?</v>
      </c>
      <c r="H111" s="11" t="str">
        <f>IF(COUNTIFS([start. č.],Tabulka2[[#This Row],[start. č.]])&gt;1,"duplicita!","ok")</f>
        <v>ok</v>
      </c>
    </row>
    <row r="112" spans="2:8">
      <c r="B112" s="18"/>
      <c r="C112" s="19"/>
      <c r="D112" s="18"/>
      <c r="E112" s="19"/>
      <c r="F112" s="18"/>
      <c r="G112" s="15" t="str">
        <f>IF(ISBLANK('1. Index'!$C$13),"-",IF(Tabulka2[[#This Row],[m/ž]]="M",VLOOKUP(Tabulka2[[#This Row],[ročník]],'2. Kategorie'!B:E,3,0),IF(Tabulka2[[#This Row],[m/ž]]="Z",VLOOKUP(Tabulka2[[#This Row],[ročník]],'2. Kategorie'!B:E,4,0),"?")))</f>
        <v>?</v>
      </c>
      <c r="H112" s="11" t="str">
        <f>IF(COUNTIFS([start. č.],Tabulka2[[#This Row],[start. č.]])&gt;1,"duplicita!","ok")</f>
        <v>ok</v>
      </c>
    </row>
    <row r="113" spans="2:8">
      <c r="B113" s="18"/>
      <c r="C113" s="19"/>
      <c r="D113" s="18"/>
      <c r="E113" s="19"/>
      <c r="F113" s="18"/>
      <c r="G113" s="15" t="str">
        <f>IF(ISBLANK('1. Index'!$C$13),"-",IF(Tabulka2[[#This Row],[m/ž]]="M",VLOOKUP(Tabulka2[[#This Row],[ročník]],'2. Kategorie'!B:E,3,0),IF(Tabulka2[[#This Row],[m/ž]]="Z",VLOOKUP(Tabulka2[[#This Row],[ročník]],'2. Kategorie'!B:E,4,0),"?")))</f>
        <v>?</v>
      </c>
      <c r="H113" s="11" t="str">
        <f>IF(COUNTIFS([start. č.],Tabulka2[[#This Row],[start. č.]])&gt;1,"duplicita!","ok")</f>
        <v>ok</v>
      </c>
    </row>
    <row r="114" spans="2:8">
      <c r="B114" s="18"/>
      <c r="C114" s="19"/>
      <c r="D114" s="18"/>
      <c r="E114" s="19"/>
      <c r="F114" s="18"/>
      <c r="G114" s="15" t="str">
        <f>IF(ISBLANK('1. Index'!$C$13),"-",IF(Tabulka2[[#This Row],[m/ž]]="M",VLOOKUP(Tabulka2[[#This Row],[ročník]],'2. Kategorie'!B:E,3,0),IF(Tabulka2[[#This Row],[m/ž]]="Z",VLOOKUP(Tabulka2[[#This Row],[ročník]],'2. Kategorie'!B:E,4,0),"?")))</f>
        <v>?</v>
      </c>
      <c r="H114" s="11" t="str">
        <f>IF(COUNTIFS([start. č.],Tabulka2[[#This Row],[start. č.]])&gt;1,"duplicita!","ok")</f>
        <v>ok</v>
      </c>
    </row>
    <row r="115" spans="2:8">
      <c r="B115" s="18"/>
      <c r="C115" s="19"/>
      <c r="D115" s="18"/>
      <c r="E115" s="19"/>
      <c r="F115" s="18"/>
      <c r="G115" s="15" t="str">
        <f>IF(ISBLANK('1. Index'!$C$13),"-",IF(Tabulka2[[#This Row],[m/ž]]="M",VLOOKUP(Tabulka2[[#This Row],[ročník]],'2. Kategorie'!B:E,3,0),IF(Tabulka2[[#This Row],[m/ž]]="Z",VLOOKUP(Tabulka2[[#This Row],[ročník]],'2. Kategorie'!B:E,4,0),"?")))</f>
        <v>?</v>
      </c>
      <c r="H115" s="11" t="str">
        <f>IF(COUNTIFS([start. č.],Tabulka2[[#This Row],[start. č.]])&gt;1,"duplicita!","ok")</f>
        <v>ok</v>
      </c>
    </row>
    <row r="116" spans="2:8">
      <c r="B116" s="18"/>
      <c r="C116" s="19"/>
      <c r="D116" s="18"/>
      <c r="E116" s="19"/>
      <c r="F116" s="18"/>
      <c r="G116" s="15" t="str">
        <f>IF(ISBLANK('1. Index'!$C$13),"-",IF(Tabulka2[[#This Row],[m/ž]]="M",VLOOKUP(Tabulka2[[#This Row],[ročník]],'2. Kategorie'!B:E,3,0),IF(Tabulka2[[#This Row],[m/ž]]="Z",VLOOKUP(Tabulka2[[#This Row],[ročník]],'2. Kategorie'!B:E,4,0),"?")))</f>
        <v>?</v>
      </c>
      <c r="H116" s="11" t="str">
        <f>IF(COUNTIFS([start. č.],Tabulka2[[#This Row],[start. č.]])&gt;1,"duplicita!","ok")</f>
        <v>ok</v>
      </c>
    </row>
    <row r="117" spans="2:8">
      <c r="B117" s="18"/>
      <c r="C117" s="19"/>
      <c r="D117" s="18"/>
      <c r="E117" s="19"/>
      <c r="F117" s="18"/>
      <c r="G117" s="15" t="str">
        <f>IF(ISBLANK('1. Index'!$C$13),"-",IF(Tabulka2[[#This Row],[m/ž]]="M",VLOOKUP(Tabulka2[[#This Row],[ročník]],'2. Kategorie'!B:E,3,0),IF(Tabulka2[[#This Row],[m/ž]]="Z",VLOOKUP(Tabulka2[[#This Row],[ročník]],'2. Kategorie'!B:E,4,0),"?")))</f>
        <v>?</v>
      </c>
      <c r="H117" s="11" t="str">
        <f>IF(COUNTIFS([start. č.],Tabulka2[[#This Row],[start. č.]])&gt;1,"duplicita!","ok")</f>
        <v>ok</v>
      </c>
    </row>
    <row r="118" spans="2:8">
      <c r="B118" s="18"/>
      <c r="C118" s="19"/>
      <c r="D118" s="18"/>
      <c r="E118" s="19"/>
      <c r="F118" s="18"/>
      <c r="G118" s="15" t="str">
        <f>IF(ISBLANK('1. Index'!$C$13),"-",IF(Tabulka2[[#This Row],[m/ž]]="M",VLOOKUP(Tabulka2[[#This Row],[ročník]],'2. Kategorie'!B:E,3,0),IF(Tabulka2[[#This Row],[m/ž]]="Z",VLOOKUP(Tabulka2[[#This Row],[ročník]],'2. Kategorie'!B:E,4,0),"?")))</f>
        <v>?</v>
      </c>
      <c r="H118" s="11" t="str">
        <f>IF(COUNTIFS([start. č.],Tabulka2[[#This Row],[start. č.]])&gt;1,"duplicita!","ok")</f>
        <v>ok</v>
      </c>
    </row>
    <row r="119" spans="2:8">
      <c r="B119" s="18"/>
      <c r="C119" s="19"/>
      <c r="D119" s="18"/>
      <c r="E119" s="19"/>
      <c r="F119" s="18"/>
      <c r="G119" s="15" t="str">
        <f>IF(ISBLANK('1. Index'!$C$13),"-",IF(Tabulka2[[#This Row],[m/ž]]="M",VLOOKUP(Tabulka2[[#This Row],[ročník]],'2. Kategorie'!B:E,3,0),IF(Tabulka2[[#This Row],[m/ž]]="Z",VLOOKUP(Tabulka2[[#This Row],[ročník]],'2. Kategorie'!B:E,4,0),"?")))</f>
        <v>?</v>
      </c>
      <c r="H119" s="11" t="str">
        <f>IF(COUNTIFS([start. č.],Tabulka2[[#This Row],[start. č.]])&gt;1,"duplicita!","ok")</f>
        <v>ok</v>
      </c>
    </row>
    <row r="120" spans="2:8">
      <c r="B120" s="18"/>
      <c r="C120" s="19"/>
      <c r="D120" s="18"/>
      <c r="E120" s="19"/>
      <c r="F120" s="18"/>
      <c r="G120" s="15" t="str">
        <f>IF(ISBLANK('1. Index'!$C$13),"-",IF(Tabulka2[[#This Row],[m/ž]]="M",VLOOKUP(Tabulka2[[#This Row],[ročník]],'2. Kategorie'!B:E,3,0),IF(Tabulka2[[#This Row],[m/ž]]="Z",VLOOKUP(Tabulka2[[#This Row],[ročník]],'2. Kategorie'!B:E,4,0),"?")))</f>
        <v>?</v>
      </c>
      <c r="H120" s="11" t="str">
        <f>IF(COUNTIFS([start. č.],Tabulka2[[#This Row],[start. č.]])&gt;1,"duplicita!","ok")</f>
        <v>ok</v>
      </c>
    </row>
    <row r="121" spans="2:8">
      <c r="B121" s="18"/>
      <c r="C121" s="19"/>
      <c r="D121" s="18"/>
      <c r="E121" s="19"/>
      <c r="F121" s="18"/>
      <c r="G121" s="15" t="str">
        <f>IF(ISBLANK('1. Index'!$C$13),"-",IF(Tabulka2[[#This Row],[m/ž]]="M",VLOOKUP(Tabulka2[[#This Row],[ročník]],'2. Kategorie'!B:E,3,0),IF(Tabulka2[[#This Row],[m/ž]]="Z",VLOOKUP(Tabulka2[[#This Row],[ročník]],'2. Kategorie'!B:E,4,0),"?")))</f>
        <v>?</v>
      </c>
      <c r="H121" s="11" t="str">
        <f>IF(COUNTIFS([start. č.],Tabulka2[[#This Row],[start. č.]])&gt;1,"duplicita!","ok")</f>
        <v>ok</v>
      </c>
    </row>
    <row r="122" spans="2:8">
      <c r="B122" s="18"/>
      <c r="C122" s="19"/>
      <c r="D122" s="18"/>
      <c r="E122" s="19"/>
      <c r="F122" s="18"/>
      <c r="G122" s="15" t="str">
        <f>IF(ISBLANK('1. Index'!$C$13),"-",IF(Tabulka2[[#This Row],[m/ž]]="M",VLOOKUP(Tabulka2[[#This Row],[ročník]],'2. Kategorie'!B:E,3,0),IF(Tabulka2[[#This Row],[m/ž]]="Z",VLOOKUP(Tabulka2[[#This Row],[ročník]],'2. Kategorie'!B:E,4,0),"?")))</f>
        <v>?</v>
      </c>
      <c r="H122" s="11" t="str">
        <f>IF(COUNTIFS([start. č.],Tabulka2[[#This Row],[start. č.]])&gt;1,"duplicita!","ok")</f>
        <v>ok</v>
      </c>
    </row>
    <row r="123" spans="2:8">
      <c r="B123" s="18"/>
      <c r="C123" s="19"/>
      <c r="D123" s="18"/>
      <c r="E123" s="19"/>
      <c r="F123" s="18"/>
      <c r="G123" s="15" t="str">
        <f>IF(ISBLANK('1. Index'!$C$13),"-",IF(Tabulka2[[#This Row],[m/ž]]="M",VLOOKUP(Tabulka2[[#This Row],[ročník]],'2. Kategorie'!B:E,3,0),IF(Tabulka2[[#This Row],[m/ž]]="Z",VLOOKUP(Tabulka2[[#This Row],[ročník]],'2. Kategorie'!B:E,4,0),"?")))</f>
        <v>?</v>
      </c>
      <c r="H123" s="11" t="str">
        <f>IF(COUNTIFS([start. č.],Tabulka2[[#This Row],[start. č.]])&gt;1,"duplicita!","ok")</f>
        <v>ok</v>
      </c>
    </row>
    <row r="124" spans="2:8">
      <c r="B124" s="18"/>
      <c r="C124" s="19"/>
      <c r="D124" s="18"/>
      <c r="E124" s="19"/>
      <c r="F124" s="18"/>
      <c r="G124" s="15" t="str">
        <f>IF(ISBLANK('1. Index'!$C$13),"-",IF(Tabulka2[[#This Row],[m/ž]]="M",VLOOKUP(Tabulka2[[#This Row],[ročník]],'2. Kategorie'!B:E,3,0),IF(Tabulka2[[#This Row],[m/ž]]="Z",VLOOKUP(Tabulka2[[#This Row],[ročník]],'2. Kategorie'!B:E,4,0),"?")))</f>
        <v>?</v>
      </c>
      <c r="H124" s="11" t="str">
        <f>IF(COUNTIFS([start. č.],Tabulka2[[#This Row],[start. č.]])&gt;1,"duplicita!","ok")</f>
        <v>ok</v>
      </c>
    </row>
    <row r="125" spans="2:8">
      <c r="B125" s="18"/>
      <c r="C125" s="19"/>
      <c r="D125" s="18"/>
      <c r="E125" s="19"/>
      <c r="F125" s="18"/>
      <c r="G125" s="15" t="str">
        <f>IF(ISBLANK('1. Index'!$C$13),"-",IF(Tabulka2[[#This Row],[m/ž]]="M",VLOOKUP(Tabulka2[[#This Row],[ročník]],'2. Kategorie'!B:E,3,0),IF(Tabulka2[[#This Row],[m/ž]]="Z",VLOOKUP(Tabulka2[[#This Row],[ročník]],'2. Kategorie'!B:E,4,0),"?")))</f>
        <v>?</v>
      </c>
      <c r="H125" s="11" t="str">
        <f>IF(COUNTIFS([start. č.],Tabulka2[[#This Row],[start. č.]])&gt;1,"duplicita!","ok")</f>
        <v>ok</v>
      </c>
    </row>
    <row r="126" spans="2:8">
      <c r="B126" s="18"/>
      <c r="C126" s="19"/>
      <c r="D126" s="18"/>
      <c r="E126" s="19"/>
      <c r="F126" s="18"/>
      <c r="G126" s="15" t="str">
        <f>IF(ISBLANK('1. Index'!$C$13),"-",IF(Tabulka2[[#This Row],[m/ž]]="M",VLOOKUP(Tabulka2[[#This Row],[ročník]],'2. Kategorie'!B:E,3,0),IF(Tabulka2[[#This Row],[m/ž]]="Z",VLOOKUP(Tabulka2[[#This Row],[ročník]],'2. Kategorie'!B:E,4,0),"?")))</f>
        <v>?</v>
      </c>
      <c r="H126" s="11" t="str">
        <f>IF(COUNTIFS([start. č.],Tabulka2[[#This Row],[start. č.]])&gt;1,"duplicita!","ok")</f>
        <v>ok</v>
      </c>
    </row>
    <row r="127" spans="2:8">
      <c r="B127" s="18"/>
      <c r="C127" s="19"/>
      <c r="D127" s="18"/>
      <c r="E127" s="19"/>
      <c r="F127" s="18"/>
      <c r="G127" s="15" t="str">
        <f>IF(ISBLANK('1. Index'!$C$13),"-",IF(Tabulka2[[#This Row],[m/ž]]="M",VLOOKUP(Tabulka2[[#This Row],[ročník]],'2. Kategorie'!B:E,3,0),IF(Tabulka2[[#This Row],[m/ž]]="Z",VLOOKUP(Tabulka2[[#This Row],[ročník]],'2. Kategorie'!B:E,4,0),"?")))</f>
        <v>?</v>
      </c>
      <c r="H127" s="11" t="str">
        <f>IF(COUNTIFS([start. č.],Tabulka2[[#This Row],[start. č.]])&gt;1,"duplicita!","ok")</f>
        <v>ok</v>
      </c>
    </row>
    <row r="128" spans="2:8">
      <c r="B128" s="18"/>
      <c r="C128" s="19"/>
      <c r="D128" s="18"/>
      <c r="E128" s="19"/>
      <c r="F128" s="18"/>
      <c r="G128" s="15" t="str">
        <f>IF(ISBLANK('1. Index'!$C$13),"-",IF(Tabulka2[[#This Row],[m/ž]]="M",VLOOKUP(Tabulka2[[#This Row],[ročník]],'2. Kategorie'!B:E,3,0),IF(Tabulka2[[#This Row],[m/ž]]="Z",VLOOKUP(Tabulka2[[#This Row],[ročník]],'2. Kategorie'!B:E,4,0),"?")))</f>
        <v>?</v>
      </c>
      <c r="H128" s="11" t="str">
        <f>IF(COUNTIFS([start. č.],Tabulka2[[#This Row],[start. č.]])&gt;1,"duplicita!","ok")</f>
        <v>ok</v>
      </c>
    </row>
    <row r="129" spans="2:8">
      <c r="B129" s="18"/>
      <c r="C129" s="19"/>
      <c r="D129" s="18"/>
      <c r="E129" s="19"/>
      <c r="F129" s="18"/>
      <c r="G129" s="15" t="str">
        <f>IF(ISBLANK('1. Index'!$C$13),"-",IF(Tabulka2[[#This Row],[m/ž]]="M",VLOOKUP(Tabulka2[[#This Row],[ročník]],'2. Kategorie'!B:E,3,0),IF(Tabulka2[[#This Row],[m/ž]]="Z",VLOOKUP(Tabulka2[[#This Row],[ročník]],'2. Kategorie'!B:E,4,0),"?")))</f>
        <v>?</v>
      </c>
      <c r="H129" s="11" t="str">
        <f>IF(COUNTIFS([start. č.],Tabulka2[[#This Row],[start. č.]])&gt;1,"duplicita!","ok")</f>
        <v>ok</v>
      </c>
    </row>
    <row r="130" spans="2:8">
      <c r="B130" s="18"/>
      <c r="C130" s="19"/>
      <c r="D130" s="18"/>
      <c r="E130" s="19"/>
      <c r="F130" s="18"/>
      <c r="G130" s="15" t="str">
        <f>IF(ISBLANK('1. Index'!$C$13),"-",IF(Tabulka2[[#This Row],[m/ž]]="M",VLOOKUP(Tabulka2[[#This Row],[ročník]],'2. Kategorie'!B:E,3,0),IF(Tabulka2[[#This Row],[m/ž]]="Z",VLOOKUP(Tabulka2[[#This Row],[ročník]],'2. Kategorie'!B:E,4,0),"?")))</f>
        <v>?</v>
      </c>
      <c r="H130" s="11" t="str">
        <f>IF(COUNTIFS([start. č.],Tabulka2[[#This Row],[start. č.]])&gt;1,"duplicita!","ok")</f>
        <v>ok</v>
      </c>
    </row>
    <row r="131" spans="2:8">
      <c r="B131" s="18"/>
      <c r="C131" s="19"/>
      <c r="D131" s="18"/>
      <c r="E131" s="19"/>
      <c r="F131" s="18"/>
      <c r="G131" s="15" t="str">
        <f>IF(ISBLANK('1. Index'!$C$13),"-",IF(Tabulka2[[#This Row],[m/ž]]="M",VLOOKUP(Tabulka2[[#This Row],[ročník]],'2. Kategorie'!B:E,3,0),IF(Tabulka2[[#This Row],[m/ž]]="Z",VLOOKUP(Tabulka2[[#This Row],[ročník]],'2. Kategorie'!B:E,4,0),"?")))</f>
        <v>?</v>
      </c>
      <c r="H131" s="11" t="str">
        <f>IF(COUNTIFS([start. č.],Tabulka2[[#This Row],[start. č.]])&gt;1,"duplicita!","ok")</f>
        <v>ok</v>
      </c>
    </row>
    <row r="132" spans="2:8">
      <c r="B132" s="18"/>
      <c r="C132" s="19"/>
      <c r="D132" s="18"/>
      <c r="E132" s="19"/>
      <c r="F132" s="18"/>
      <c r="G132" s="15" t="str">
        <f>IF(ISBLANK('1. Index'!$C$13),"-",IF(Tabulka2[[#This Row],[m/ž]]="M",VLOOKUP(Tabulka2[[#This Row],[ročník]],'2. Kategorie'!B:E,3,0),IF(Tabulka2[[#This Row],[m/ž]]="Z",VLOOKUP(Tabulka2[[#This Row],[ročník]],'2. Kategorie'!B:E,4,0),"?")))</f>
        <v>?</v>
      </c>
      <c r="H132" s="11" t="str">
        <f>IF(COUNTIFS([start. č.],Tabulka2[[#This Row],[start. č.]])&gt;1,"duplicita!","ok")</f>
        <v>ok</v>
      </c>
    </row>
    <row r="133" spans="2:8">
      <c r="B133" s="18"/>
      <c r="C133" s="19"/>
      <c r="D133" s="18"/>
      <c r="E133" s="19"/>
      <c r="F133" s="18"/>
      <c r="G133" s="15" t="str">
        <f>IF(ISBLANK('1. Index'!$C$13),"-",IF(Tabulka2[[#This Row],[m/ž]]="M",VLOOKUP(Tabulka2[[#This Row],[ročník]],'2. Kategorie'!B:E,3,0),IF(Tabulka2[[#This Row],[m/ž]]="Z",VLOOKUP(Tabulka2[[#This Row],[ročník]],'2. Kategorie'!B:E,4,0),"?")))</f>
        <v>?</v>
      </c>
      <c r="H133" s="11" t="str">
        <f>IF(COUNTIFS([start. č.],Tabulka2[[#This Row],[start. č.]])&gt;1,"duplicita!","ok")</f>
        <v>ok</v>
      </c>
    </row>
    <row r="134" spans="2:8">
      <c r="B134" s="18"/>
      <c r="C134" s="19"/>
      <c r="D134" s="18"/>
      <c r="E134" s="19"/>
      <c r="F134" s="18"/>
      <c r="G134" s="15" t="str">
        <f>IF(ISBLANK('1. Index'!$C$13),"-",IF(Tabulka2[[#This Row],[m/ž]]="M",VLOOKUP(Tabulka2[[#This Row],[ročník]],'2. Kategorie'!B:E,3,0),IF(Tabulka2[[#This Row],[m/ž]]="Z",VLOOKUP(Tabulka2[[#This Row],[ročník]],'2. Kategorie'!B:E,4,0),"?")))</f>
        <v>?</v>
      </c>
      <c r="H134" s="11" t="str">
        <f>IF(COUNTIFS([start. č.],Tabulka2[[#This Row],[start. č.]])&gt;1,"duplicita!","ok")</f>
        <v>ok</v>
      </c>
    </row>
    <row r="135" spans="2:8">
      <c r="B135" s="18"/>
      <c r="C135" s="19"/>
      <c r="D135" s="18"/>
      <c r="E135" s="19"/>
      <c r="F135" s="18"/>
      <c r="G135" s="15" t="str">
        <f>IF(ISBLANK('1. Index'!$C$13),"-",IF(Tabulka2[[#This Row],[m/ž]]="M",VLOOKUP(Tabulka2[[#This Row],[ročník]],'2. Kategorie'!B:E,3,0),IF(Tabulka2[[#This Row],[m/ž]]="Z",VLOOKUP(Tabulka2[[#This Row],[ročník]],'2. Kategorie'!B:E,4,0),"?")))</f>
        <v>?</v>
      </c>
      <c r="H135" s="11" t="str">
        <f>IF(COUNTIFS([start. č.],Tabulka2[[#This Row],[start. č.]])&gt;1,"duplicita!","ok")</f>
        <v>ok</v>
      </c>
    </row>
    <row r="136" spans="2:8">
      <c r="B136" s="18"/>
      <c r="C136" s="19"/>
      <c r="D136" s="18"/>
      <c r="E136" s="19"/>
      <c r="F136" s="18"/>
      <c r="G136" s="15" t="str">
        <f>IF(ISBLANK('1. Index'!$C$13),"-",IF(Tabulka2[[#This Row],[m/ž]]="M",VLOOKUP(Tabulka2[[#This Row],[ročník]],'2. Kategorie'!B:E,3,0),IF(Tabulka2[[#This Row],[m/ž]]="Z",VLOOKUP(Tabulka2[[#This Row],[ročník]],'2. Kategorie'!B:E,4,0),"?")))</f>
        <v>?</v>
      </c>
      <c r="H136" s="11" t="str">
        <f>IF(COUNTIFS([start. č.],Tabulka2[[#This Row],[start. č.]])&gt;1,"duplicita!","ok")</f>
        <v>ok</v>
      </c>
    </row>
    <row r="137" spans="2:8">
      <c r="B137" s="18"/>
      <c r="C137" s="19"/>
      <c r="D137" s="18"/>
      <c r="E137" s="19"/>
      <c r="F137" s="18"/>
      <c r="G137" s="15" t="str">
        <f>IF(ISBLANK('1. Index'!$C$13),"-",IF(Tabulka2[[#This Row],[m/ž]]="M",VLOOKUP(Tabulka2[[#This Row],[ročník]],'2. Kategorie'!B:E,3,0),IF(Tabulka2[[#This Row],[m/ž]]="Z",VLOOKUP(Tabulka2[[#This Row],[ročník]],'2. Kategorie'!B:E,4,0),"?")))</f>
        <v>?</v>
      </c>
      <c r="H137" s="11" t="str">
        <f>IF(COUNTIFS([start. č.],Tabulka2[[#This Row],[start. č.]])&gt;1,"duplicita!","ok")</f>
        <v>ok</v>
      </c>
    </row>
    <row r="138" spans="2:8">
      <c r="B138" s="18"/>
      <c r="C138" s="19"/>
      <c r="D138" s="18"/>
      <c r="E138" s="19"/>
      <c r="F138" s="18"/>
      <c r="G138" s="15" t="str">
        <f>IF(ISBLANK('1. Index'!$C$13),"-",IF(Tabulka2[[#This Row],[m/ž]]="M",VLOOKUP(Tabulka2[[#This Row],[ročník]],'2. Kategorie'!B:E,3,0),IF(Tabulka2[[#This Row],[m/ž]]="Z",VLOOKUP(Tabulka2[[#This Row],[ročník]],'2. Kategorie'!B:E,4,0),"?")))</f>
        <v>?</v>
      </c>
      <c r="H138" s="11" t="str">
        <f>IF(COUNTIFS([start. č.],Tabulka2[[#This Row],[start. č.]])&gt;1,"duplicita!","ok")</f>
        <v>ok</v>
      </c>
    </row>
    <row r="139" spans="2:8">
      <c r="B139" s="18"/>
      <c r="C139" s="19"/>
      <c r="D139" s="18"/>
      <c r="E139" s="19"/>
      <c r="F139" s="18"/>
      <c r="G139" s="15" t="str">
        <f>IF(ISBLANK('1. Index'!$C$13),"-",IF(Tabulka2[[#This Row],[m/ž]]="M",VLOOKUP(Tabulka2[[#This Row],[ročník]],'2. Kategorie'!B:E,3,0),IF(Tabulka2[[#This Row],[m/ž]]="Z",VLOOKUP(Tabulka2[[#This Row],[ročník]],'2. Kategorie'!B:E,4,0),"?")))</f>
        <v>?</v>
      </c>
      <c r="H139" s="11" t="str">
        <f>IF(COUNTIFS([start. č.],Tabulka2[[#This Row],[start. č.]])&gt;1,"duplicita!","ok")</f>
        <v>ok</v>
      </c>
    </row>
    <row r="140" spans="2:8">
      <c r="B140" s="18"/>
      <c r="C140" s="19"/>
      <c r="D140" s="18"/>
      <c r="E140" s="19"/>
      <c r="F140" s="18"/>
      <c r="G140" s="15" t="str">
        <f>IF(ISBLANK('1. Index'!$C$13),"-",IF(Tabulka2[[#This Row],[m/ž]]="M",VLOOKUP(Tabulka2[[#This Row],[ročník]],'2. Kategorie'!B:E,3,0),IF(Tabulka2[[#This Row],[m/ž]]="Z",VLOOKUP(Tabulka2[[#This Row],[ročník]],'2. Kategorie'!B:E,4,0),"?")))</f>
        <v>?</v>
      </c>
      <c r="H140" s="11" t="str">
        <f>IF(COUNTIFS([start. č.],Tabulka2[[#This Row],[start. č.]])&gt;1,"duplicita!","ok")</f>
        <v>ok</v>
      </c>
    </row>
    <row r="141" spans="2:8">
      <c r="B141" s="18"/>
      <c r="C141" s="19"/>
      <c r="D141" s="18"/>
      <c r="E141" s="19"/>
      <c r="F141" s="18"/>
      <c r="G141" s="15" t="str">
        <f>IF(ISBLANK('1. Index'!$C$13),"-",IF(Tabulka2[[#This Row],[m/ž]]="M",VLOOKUP(Tabulka2[[#This Row],[ročník]],'2. Kategorie'!B:E,3,0),IF(Tabulka2[[#This Row],[m/ž]]="Z",VLOOKUP(Tabulka2[[#This Row],[ročník]],'2. Kategorie'!B:E,4,0),"?")))</f>
        <v>?</v>
      </c>
      <c r="H141" s="11" t="str">
        <f>IF(COUNTIFS([start. č.],Tabulka2[[#This Row],[start. č.]])&gt;1,"duplicita!","ok")</f>
        <v>ok</v>
      </c>
    </row>
    <row r="142" spans="2:8">
      <c r="B142" s="18"/>
      <c r="C142" s="19"/>
      <c r="D142" s="18"/>
      <c r="E142" s="19"/>
      <c r="F142" s="18"/>
      <c r="G142" s="15" t="str">
        <f>IF(ISBLANK('1. Index'!$C$13),"-",IF(Tabulka2[[#This Row],[m/ž]]="M",VLOOKUP(Tabulka2[[#This Row],[ročník]],'2. Kategorie'!B:E,3,0),IF(Tabulka2[[#This Row],[m/ž]]="Z",VLOOKUP(Tabulka2[[#This Row],[ročník]],'2. Kategorie'!B:E,4,0),"?")))</f>
        <v>?</v>
      </c>
      <c r="H142" s="11" t="str">
        <f>IF(COUNTIFS([start. č.],Tabulka2[[#This Row],[start. č.]])&gt;1,"duplicita!","ok")</f>
        <v>ok</v>
      </c>
    </row>
    <row r="143" spans="2:8">
      <c r="B143" s="18"/>
      <c r="C143" s="19"/>
      <c r="D143" s="18"/>
      <c r="E143" s="19"/>
      <c r="F143" s="18"/>
      <c r="G143" s="15" t="str">
        <f>IF(ISBLANK('1. Index'!$C$13),"-",IF(Tabulka2[[#This Row],[m/ž]]="M",VLOOKUP(Tabulka2[[#This Row],[ročník]],'2. Kategorie'!B:E,3,0),IF(Tabulka2[[#This Row],[m/ž]]="Z",VLOOKUP(Tabulka2[[#This Row],[ročník]],'2. Kategorie'!B:E,4,0),"?")))</f>
        <v>?</v>
      </c>
      <c r="H143" s="11" t="str">
        <f>IF(COUNTIFS([start. č.],Tabulka2[[#This Row],[start. č.]])&gt;1,"duplicita!","ok")</f>
        <v>ok</v>
      </c>
    </row>
    <row r="144" spans="2:8">
      <c r="B144" s="18"/>
      <c r="C144" s="19"/>
      <c r="D144" s="18"/>
      <c r="E144" s="19"/>
      <c r="F144" s="18"/>
      <c r="G144" s="15" t="str">
        <f>IF(ISBLANK('1. Index'!$C$13),"-",IF(Tabulka2[[#This Row],[m/ž]]="M",VLOOKUP(Tabulka2[[#This Row],[ročník]],'2. Kategorie'!B:E,3,0),IF(Tabulka2[[#This Row],[m/ž]]="Z",VLOOKUP(Tabulka2[[#This Row],[ročník]],'2. Kategorie'!B:E,4,0),"?")))</f>
        <v>?</v>
      </c>
      <c r="H144" s="11" t="str">
        <f>IF(COUNTIFS([start. č.],Tabulka2[[#This Row],[start. č.]])&gt;1,"duplicita!","ok")</f>
        <v>ok</v>
      </c>
    </row>
    <row r="145" spans="2:8">
      <c r="B145" s="18"/>
      <c r="C145" s="19"/>
      <c r="D145" s="18"/>
      <c r="E145" s="19"/>
      <c r="F145" s="18"/>
      <c r="G145" s="15" t="str">
        <f>IF(ISBLANK('1. Index'!$C$13),"-",IF(Tabulka2[[#This Row],[m/ž]]="M",VLOOKUP(Tabulka2[[#This Row],[ročník]],'2. Kategorie'!B:E,3,0),IF(Tabulka2[[#This Row],[m/ž]]="Z",VLOOKUP(Tabulka2[[#This Row],[ročník]],'2. Kategorie'!B:E,4,0),"?")))</f>
        <v>?</v>
      </c>
      <c r="H145" s="11" t="str">
        <f>IF(COUNTIFS([start. č.],Tabulka2[[#This Row],[start. č.]])&gt;1,"duplicita!","ok")</f>
        <v>ok</v>
      </c>
    </row>
    <row r="146" spans="2:8">
      <c r="B146" s="18"/>
      <c r="C146" s="19"/>
      <c r="D146" s="18"/>
      <c r="E146" s="19"/>
      <c r="F146" s="18"/>
      <c r="G146" s="15" t="str">
        <f>IF(ISBLANK('1. Index'!$C$13),"-",IF(Tabulka2[[#This Row],[m/ž]]="M",VLOOKUP(Tabulka2[[#This Row],[ročník]],'2. Kategorie'!B:E,3,0),IF(Tabulka2[[#This Row],[m/ž]]="Z",VLOOKUP(Tabulka2[[#This Row],[ročník]],'2. Kategorie'!B:E,4,0),"?")))</f>
        <v>?</v>
      </c>
      <c r="H146" s="11" t="str">
        <f>IF(COUNTIFS([start. č.],Tabulka2[[#This Row],[start. č.]])&gt;1,"duplicita!","ok")</f>
        <v>ok</v>
      </c>
    </row>
    <row r="147" spans="2:8">
      <c r="B147" s="18"/>
      <c r="C147" s="19"/>
      <c r="D147" s="18"/>
      <c r="E147" s="19"/>
      <c r="F147" s="18"/>
      <c r="G147" s="15" t="str">
        <f>IF(ISBLANK('1. Index'!$C$13),"-",IF(Tabulka2[[#This Row],[m/ž]]="M",VLOOKUP(Tabulka2[[#This Row],[ročník]],'2. Kategorie'!B:E,3,0),IF(Tabulka2[[#This Row],[m/ž]]="Z",VLOOKUP(Tabulka2[[#This Row],[ročník]],'2. Kategorie'!B:E,4,0),"?")))</f>
        <v>?</v>
      </c>
      <c r="H147" s="11" t="str">
        <f>IF(COUNTIFS([start. č.],Tabulka2[[#This Row],[start. č.]])&gt;1,"duplicita!","ok")</f>
        <v>ok</v>
      </c>
    </row>
    <row r="148" spans="2:8">
      <c r="B148" s="18"/>
      <c r="C148" s="19"/>
      <c r="D148" s="18"/>
      <c r="E148" s="19"/>
      <c r="F148" s="18"/>
      <c r="G148" s="15" t="str">
        <f>IF(ISBLANK('1. Index'!$C$13),"-",IF(Tabulka2[[#This Row],[m/ž]]="M",VLOOKUP(Tabulka2[[#This Row],[ročník]],'2. Kategorie'!B:E,3,0),IF(Tabulka2[[#This Row],[m/ž]]="Z",VLOOKUP(Tabulka2[[#This Row],[ročník]],'2. Kategorie'!B:E,4,0),"?")))</f>
        <v>?</v>
      </c>
      <c r="H148" s="11" t="str">
        <f>IF(COUNTIFS([start. č.],Tabulka2[[#This Row],[start. č.]])&gt;1,"duplicita!","ok")</f>
        <v>ok</v>
      </c>
    </row>
    <row r="149" spans="2:8">
      <c r="B149" s="18"/>
      <c r="C149" s="19"/>
      <c r="D149" s="18"/>
      <c r="E149" s="19"/>
      <c r="F149" s="18"/>
      <c r="G149" s="15" t="str">
        <f>IF(ISBLANK('1. Index'!$C$13),"-",IF(Tabulka2[[#This Row],[m/ž]]="M",VLOOKUP(Tabulka2[[#This Row],[ročník]],'2. Kategorie'!B:E,3,0),IF(Tabulka2[[#This Row],[m/ž]]="Z",VLOOKUP(Tabulka2[[#This Row],[ročník]],'2. Kategorie'!B:E,4,0),"?")))</f>
        <v>?</v>
      </c>
      <c r="H149" s="11" t="str">
        <f>IF(COUNTIFS([start. č.],Tabulka2[[#This Row],[start. č.]])&gt;1,"duplicita!","ok")</f>
        <v>ok</v>
      </c>
    </row>
    <row r="150" spans="2:8">
      <c r="B150" s="18"/>
      <c r="C150" s="19"/>
      <c r="D150" s="18"/>
      <c r="E150" s="19"/>
      <c r="F150" s="18"/>
      <c r="G150" s="15" t="str">
        <f>IF(ISBLANK('1. Index'!$C$13),"-",IF(Tabulka2[[#This Row],[m/ž]]="M",VLOOKUP(Tabulka2[[#This Row],[ročník]],'2. Kategorie'!B:E,3,0),IF(Tabulka2[[#This Row],[m/ž]]="Z",VLOOKUP(Tabulka2[[#This Row],[ročník]],'2. Kategorie'!B:E,4,0),"?")))</f>
        <v>?</v>
      </c>
      <c r="H150" s="11" t="str">
        <f>IF(COUNTIFS([start. č.],Tabulka2[[#This Row],[start. č.]])&gt;1,"duplicita!","ok")</f>
        <v>ok</v>
      </c>
    </row>
    <row r="151" spans="2:8">
      <c r="B151" s="18"/>
      <c r="C151" s="19"/>
      <c r="D151" s="18"/>
      <c r="E151" s="19"/>
      <c r="F151" s="18"/>
      <c r="G151" s="15" t="str">
        <f>IF(ISBLANK('1. Index'!$C$13),"-",IF(Tabulka2[[#This Row],[m/ž]]="M",VLOOKUP(Tabulka2[[#This Row],[ročník]],'2. Kategorie'!B:E,3,0),IF(Tabulka2[[#This Row],[m/ž]]="Z",VLOOKUP(Tabulka2[[#This Row],[ročník]],'2. Kategorie'!B:E,4,0),"?")))</f>
        <v>?</v>
      </c>
      <c r="H151" s="11" t="str">
        <f>IF(COUNTIFS([start. č.],Tabulka2[[#This Row],[start. č.]])&gt;1,"duplicita!","ok")</f>
        <v>ok</v>
      </c>
    </row>
    <row r="152" spans="2:8">
      <c r="B152" s="18"/>
      <c r="C152" s="19"/>
      <c r="D152" s="18"/>
      <c r="E152" s="19"/>
      <c r="F152" s="18"/>
      <c r="G152" s="15" t="str">
        <f>IF(ISBLANK('1. Index'!$C$13),"-",IF(Tabulka2[[#This Row],[m/ž]]="M",VLOOKUP(Tabulka2[[#This Row],[ročník]],'2. Kategorie'!B:E,3,0),IF(Tabulka2[[#This Row],[m/ž]]="Z",VLOOKUP(Tabulka2[[#This Row],[ročník]],'2. Kategorie'!B:E,4,0),"?")))</f>
        <v>?</v>
      </c>
      <c r="H152" s="11" t="str">
        <f>IF(COUNTIFS([start. č.],Tabulka2[[#This Row],[start. č.]])&gt;1,"duplicita!","ok")</f>
        <v>ok</v>
      </c>
    </row>
    <row r="153" spans="2:8">
      <c r="B153" s="18"/>
      <c r="C153" s="19"/>
      <c r="D153" s="18"/>
      <c r="E153" s="19"/>
      <c r="F153" s="18"/>
      <c r="G153" s="15" t="str">
        <f>IF(ISBLANK('1. Index'!$C$13),"-",IF(Tabulka2[[#This Row],[m/ž]]="M",VLOOKUP(Tabulka2[[#This Row],[ročník]],'2. Kategorie'!B:E,3,0),IF(Tabulka2[[#This Row],[m/ž]]="Z",VLOOKUP(Tabulka2[[#This Row],[ročník]],'2. Kategorie'!B:E,4,0),"?")))</f>
        <v>?</v>
      </c>
      <c r="H153" s="11" t="str">
        <f>IF(COUNTIFS([start. č.],Tabulka2[[#This Row],[start. č.]])&gt;1,"duplicita!","ok")</f>
        <v>ok</v>
      </c>
    </row>
    <row r="154" spans="2:8">
      <c r="B154" s="18"/>
      <c r="C154" s="19"/>
      <c r="D154" s="18"/>
      <c r="E154" s="19"/>
      <c r="F154" s="18"/>
      <c r="G154" s="15" t="str">
        <f>IF(ISBLANK('1. Index'!$C$13),"-",IF(Tabulka2[[#This Row],[m/ž]]="M",VLOOKUP(Tabulka2[[#This Row],[ročník]],'2. Kategorie'!B:E,3,0),IF(Tabulka2[[#This Row],[m/ž]]="Z",VLOOKUP(Tabulka2[[#This Row],[ročník]],'2. Kategorie'!B:E,4,0),"?")))</f>
        <v>?</v>
      </c>
      <c r="H154" s="11" t="str">
        <f>IF(COUNTIFS([start. č.],Tabulka2[[#This Row],[start. č.]])&gt;1,"duplicita!","ok")</f>
        <v>ok</v>
      </c>
    </row>
    <row r="155" spans="2:8">
      <c r="B155" s="18"/>
      <c r="C155" s="19"/>
      <c r="D155" s="18"/>
      <c r="E155" s="19"/>
      <c r="F155" s="18"/>
      <c r="G155" s="15" t="str">
        <f>IF(ISBLANK('1. Index'!$C$13),"-",IF(Tabulka2[[#This Row],[m/ž]]="M",VLOOKUP(Tabulka2[[#This Row],[ročník]],'2. Kategorie'!B:E,3,0),IF(Tabulka2[[#This Row],[m/ž]]="Z",VLOOKUP(Tabulka2[[#This Row],[ročník]],'2. Kategorie'!B:E,4,0),"?")))</f>
        <v>?</v>
      </c>
      <c r="H155" s="11" t="str">
        <f>IF(COUNTIFS([start. č.],Tabulka2[[#This Row],[start. č.]])&gt;1,"duplicita!","ok")</f>
        <v>ok</v>
      </c>
    </row>
    <row r="156" spans="2:8">
      <c r="B156" s="18"/>
      <c r="C156" s="19"/>
      <c r="D156" s="18"/>
      <c r="E156" s="19"/>
      <c r="F156" s="18"/>
      <c r="G156" s="15" t="str">
        <f>IF(ISBLANK('1. Index'!$C$13),"-",IF(Tabulka2[[#This Row],[m/ž]]="M",VLOOKUP(Tabulka2[[#This Row],[ročník]],'2. Kategorie'!B:E,3,0),IF(Tabulka2[[#This Row],[m/ž]]="Z",VLOOKUP(Tabulka2[[#This Row],[ročník]],'2. Kategorie'!B:E,4,0),"?")))</f>
        <v>?</v>
      </c>
      <c r="H156" s="11" t="str">
        <f>IF(COUNTIFS([start. č.],Tabulka2[[#This Row],[start. č.]])&gt;1,"duplicita!","ok")</f>
        <v>ok</v>
      </c>
    </row>
    <row r="157" spans="2:8">
      <c r="B157" s="18"/>
      <c r="C157" s="19"/>
      <c r="D157" s="18"/>
      <c r="E157" s="19"/>
      <c r="F157" s="18"/>
      <c r="G157" s="15" t="str">
        <f>IF(ISBLANK('1. Index'!$C$13),"-",IF(Tabulka2[[#This Row],[m/ž]]="M",VLOOKUP(Tabulka2[[#This Row],[ročník]],'2. Kategorie'!B:E,3,0),IF(Tabulka2[[#This Row],[m/ž]]="Z",VLOOKUP(Tabulka2[[#This Row],[ročník]],'2. Kategorie'!B:E,4,0),"?")))</f>
        <v>?</v>
      </c>
      <c r="H157" s="11" t="str">
        <f>IF(COUNTIFS([start. č.],Tabulka2[[#This Row],[start. č.]])&gt;1,"duplicita!","ok")</f>
        <v>ok</v>
      </c>
    </row>
    <row r="158" spans="2:8">
      <c r="B158" s="18"/>
      <c r="C158" s="19"/>
      <c r="D158" s="18"/>
      <c r="E158" s="19"/>
      <c r="F158" s="18"/>
      <c r="G158" s="15" t="str">
        <f>IF(ISBLANK('1. Index'!$C$13),"-",IF(Tabulka2[[#This Row],[m/ž]]="M",VLOOKUP(Tabulka2[[#This Row],[ročník]],'2. Kategorie'!B:E,3,0),IF(Tabulka2[[#This Row],[m/ž]]="Z",VLOOKUP(Tabulka2[[#This Row],[ročník]],'2. Kategorie'!B:E,4,0),"?")))</f>
        <v>?</v>
      </c>
      <c r="H158" s="11" t="str">
        <f>IF(COUNTIFS([start. č.],Tabulka2[[#This Row],[start. č.]])&gt;1,"duplicita!","ok")</f>
        <v>ok</v>
      </c>
    </row>
    <row r="159" spans="2:8">
      <c r="B159" s="18"/>
      <c r="C159" s="19"/>
      <c r="D159" s="18"/>
      <c r="E159" s="19"/>
      <c r="F159" s="18"/>
      <c r="G159" s="15" t="str">
        <f>IF(ISBLANK('1. Index'!$C$13),"-",IF(Tabulka2[[#This Row],[m/ž]]="M",VLOOKUP(Tabulka2[[#This Row],[ročník]],'2. Kategorie'!B:E,3,0),IF(Tabulka2[[#This Row],[m/ž]]="Z",VLOOKUP(Tabulka2[[#This Row],[ročník]],'2. Kategorie'!B:E,4,0),"?")))</f>
        <v>?</v>
      </c>
      <c r="H159" s="11" t="str">
        <f>IF(COUNTIFS([start. č.],Tabulka2[[#This Row],[start. č.]])&gt;1,"duplicita!","ok")</f>
        <v>ok</v>
      </c>
    </row>
    <row r="160" spans="2:8">
      <c r="B160" s="18"/>
      <c r="C160" s="19"/>
      <c r="D160" s="18"/>
      <c r="E160" s="19"/>
      <c r="F160" s="18"/>
      <c r="G160" s="15" t="str">
        <f>IF(ISBLANK('1. Index'!$C$13),"-",IF(Tabulka2[[#This Row],[m/ž]]="M",VLOOKUP(Tabulka2[[#This Row],[ročník]],'2. Kategorie'!B:E,3,0),IF(Tabulka2[[#This Row],[m/ž]]="Z",VLOOKUP(Tabulka2[[#This Row],[ročník]],'2. Kategorie'!B:E,4,0),"?")))</f>
        <v>?</v>
      </c>
      <c r="H160" s="11" t="str">
        <f>IF(COUNTIFS([start. č.],Tabulka2[[#This Row],[start. č.]])&gt;1,"duplicita!","ok")</f>
        <v>ok</v>
      </c>
    </row>
    <row r="161" spans="2:8">
      <c r="B161" s="18"/>
      <c r="C161" s="19"/>
      <c r="D161" s="18"/>
      <c r="E161" s="19"/>
      <c r="F161" s="18"/>
      <c r="G161" s="15" t="str">
        <f>IF(ISBLANK('1. Index'!$C$13),"-",IF(Tabulka2[[#This Row],[m/ž]]="M",VLOOKUP(Tabulka2[[#This Row],[ročník]],'2. Kategorie'!B:E,3,0),IF(Tabulka2[[#This Row],[m/ž]]="Z",VLOOKUP(Tabulka2[[#This Row],[ročník]],'2. Kategorie'!B:E,4,0),"?")))</f>
        <v>?</v>
      </c>
      <c r="H161" s="11" t="str">
        <f>IF(COUNTIFS([start. č.],Tabulka2[[#This Row],[start. č.]])&gt;1,"duplicita!","ok")</f>
        <v>ok</v>
      </c>
    </row>
    <row r="162" spans="2:8">
      <c r="B162" s="18"/>
      <c r="C162" s="19"/>
      <c r="D162" s="18"/>
      <c r="E162" s="19"/>
      <c r="F162" s="18"/>
      <c r="G162" s="15" t="str">
        <f>IF(ISBLANK('1. Index'!$C$13),"-",IF(Tabulka2[[#This Row],[m/ž]]="M",VLOOKUP(Tabulka2[[#This Row],[ročník]],'2. Kategorie'!B:E,3,0),IF(Tabulka2[[#This Row],[m/ž]]="Z",VLOOKUP(Tabulka2[[#This Row],[ročník]],'2. Kategorie'!B:E,4,0),"?")))</f>
        <v>?</v>
      </c>
      <c r="H162" s="11" t="str">
        <f>IF(COUNTIFS([start. č.],Tabulka2[[#This Row],[start. č.]])&gt;1,"duplicita!","ok")</f>
        <v>ok</v>
      </c>
    </row>
    <row r="163" spans="2:8">
      <c r="B163" s="18"/>
      <c r="C163" s="19"/>
      <c r="D163" s="18"/>
      <c r="E163" s="19"/>
      <c r="F163" s="18"/>
      <c r="G163" s="15" t="str">
        <f>IF(ISBLANK('1. Index'!$C$13),"-",IF(Tabulka2[[#This Row],[m/ž]]="M",VLOOKUP(Tabulka2[[#This Row],[ročník]],'2. Kategorie'!B:E,3,0),IF(Tabulka2[[#This Row],[m/ž]]="Z",VLOOKUP(Tabulka2[[#This Row],[ročník]],'2. Kategorie'!B:E,4,0),"?")))</f>
        <v>?</v>
      </c>
      <c r="H163" s="11" t="str">
        <f>IF(COUNTIFS([start. č.],Tabulka2[[#This Row],[start. č.]])&gt;1,"duplicita!","ok")</f>
        <v>ok</v>
      </c>
    </row>
    <row r="164" spans="2:8">
      <c r="B164" s="18"/>
      <c r="C164" s="19"/>
      <c r="D164" s="18"/>
      <c r="E164" s="19"/>
      <c r="F164" s="18"/>
      <c r="G164" s="15" t="str">
        <f>IF(ISBLANK('1. Index'!$C$13),"-",IF(Tabulka2[[#This Row],[m/ž]]="M",VLOOKUP(Tabulka2[[#This Row],[ročník]],'2. Kategorie'!B:E,3,0),IF(Tabulka2[[#This Row],[m/ž]]="Z",VLOOKUP(Tabulka2[[#This Row],[ročník]],'2. Kategorie'!B:E,4,0),"?")))</f>
        <v>?</v>
      </c>
      <c r="H164" s="11" t="str">
        <f>IF(COUNTIFS([start. č.],Tabulka2[[#This Row],[start. č.]])&gt;1,"duplicita!","ok")</f>
        <v>ok</v>
      </c>
    </row>
    <row r="165" spans="2:8">
      <c r="B165" s="18"/>
      <c r="C165" s="19"/>
      <c r="D165" s="18"/>
      <c r="E165" s="19"/>
      <c r="F165" s="18"/>
      <c r="G165" s="15" t="str">
        <f>IF(ISBLANK('1. Index'!$C$13),"-",IF(Tabulka2[[#This Row],[m/ž]]="M",VLOOKUP(Tabulka2[[#This Row],[ročník]],'2. Kategorie'!B:E,3,0),IF(Tabulka2[[#This Row],[m/ž]]="Z",VLOOKUP(Tabulka2[[#This Row],[ročník]],'2. Kategorie'!B:E,4,0),"?")))</f>
        <v>?</v>
      </c>
      <c r="H165" s="11" t="str">
        <f>IF(COUNTIFS([start. č.],Tabulka2[[#This Row],[start. č.]])&gt;1,"duplicita!","ok")</f>
        <v>ok</v>
      </c>
    </row>
    <row r="166" spans="2:8">
      <c r="B166" s="18"/>
      <c r="C166" s="19"/>
      <c r="D166" s="18"/>
      <c r="E166" s="19"/>
      <c r="F166" s="18"/>
      <c r="G166" s="15" t="str">
        <f>IF(ISBLANK('1. Index'!$C$13),"-",IF(Tabulka2[[#This Row],[m/ž]]="M",VLOOKUP(Tabulka2[[#This Row],[ročník]],'2. Kategorie'!B:E,3,0),IF(Tabulka2[[#This Row],[m/ž]]="Z",VLOOKUP(Tabulka2[[#This Row],[ročník]],'2. Kategorie'!B:E,4,0),"?")))</f>
        <v>?</v>
      </c>
      <c r="H166" s="11" t="str">
        <f>IF(COUNTIFS([start. č.],Tabulka2[[#This Row],[start. č.]])&gt;1,"duplicita!","ok")</f>
        <v>ok</v>
      </c>
    </row>
    <row r="167" spans="2:8">
      <c r="B167" s="18"/>
      <c r="C167" s="19"/>
      <c r="D167" s="18"/>
      <c r="E167" s="19"/>
      <c r="F167" s="18"/>
      <c r="G167" s="15" t="str">
        <f>IF(ISBLANK('1. Index'!$C$13),"-",IF(Tabulka2[[#This Row],[m/ž]]="M",VLOOKUP(Tabulka2[[#This Row],[ročník]],'2. Kategorie'!B:E,3,0),IF(Tabulka2[[#This Row],[m/ž]]="Z",VLOOKUP(Tabulka2[[#This Row],[ročník]],'2. Kategorie'!B:E,4,0),"?")))</f>
        <v>?</v>
      </c>
      <c r="H167" s="11" t="str">
        <f>IF(COUNTIFS([start. č.],Tabulka2[[#This Row],[start. č.]])&gt;1,"duplicita!","ok")</f>
        <v>ok</v>
      </c>
    </row>
    <row r="168" spans="2:8">
      <c r="B168" s="18"/>
      <c r="C168" s="19"/>
      <c r="D168" s="18"/>
      <c r="E168" s="19"/>
      <c r="F168" s="18"/>
      <c r="G168" s="15" t="str">
        <f>IF(ISBLANK('1. Index'!$C$13),"-",IF(Tabulka2[[#This Row],[m/ž]]="M",VLOOKUP(Tabulka2[[#This Row],[ročník]],'2. Kategorie'!B:E,3,0),IF(Tabulka2[[#This Row],[m/ž]]="Z",VLOOKUP(Tabulka2[[#This Row],[ročník]],'2. Kategorie'!B:E,4,0),"?")))</f>
        <v>?</v>
      </c>
      <c r="H168" s="11" t="str">
        <f>IF(COUNTIFS([start. č.],Tabulka2[[#This Row],[start. č.]])&gt;1,"duplicita!","ok")</f>
        <v>ok</v>
      </c>
    </row>
    <row r="169" spans="2:8">
      <c r="B169" s="18"/>
      <c r="C169" s="19"/>
      <c r="D169" s="18"/>
      <c r="E169" s="19"/>
      <c r="F169" s="18"/>
      <c r="G169" s="15" t="str">
        <f>IF(ISBLANK('1. Index'!$C$13),"-",IF(Tabulka2[[#This Row],[m/ž]]="M",VLOOKUP(Tabulka2[[#This Row],[ročník]],'2. Kategorie'!B:E,3,0),IF(Tabulka2[[#This Row],[m/ž]]="Z",VLOOKUP(Tabulka2[[#This Row],[ročník]],'2. Kategorie'!B:E,4,0),"?")))</f>
        <v>?</v>
      </c>
      <c r="H169" s="11" t="str">
        <f>IF(COUNTIFS([start. č.],Tabulka2[[#This Row],[start. č.]])&gt;1,"duplicita!","ok")</f>
        <v>ok</v>
      </c>
    </row>
    <row r="170" spans="2:8">
      <c r="B170" s="18"/>
      <c r="C170" s="19"/>
      <c r="D170" s="18"/>
      <c r="E170" s="19"/>
      <c r="F170" s="18"/>
      <c r="G170" s="15" t="str">
        <f>IF(ISBLANK('1. Index'!$C$13),"-",IF(Tabulka2[[#This Row],[m/ž]]="M",VLOOKUP(Tabulka2[[#This Row],[ročník]],'2. Kategorie'!B:E,3,0),IF(Tabulka2[[#This Row],[m/ž]]="Z",VLOOKUP(Tabulka2[[#This Row],[ročník]],'2. Kategorie'!B:E,4,0),"?")))</f>
        <v>?</v>
      </c>
      <c r="H170" s="11" t="str">
        <f>IF(COUNTIFS([start. č.],Tabulka2[[#This Row],[start. č.]])&gt;1,"duplicita!","ok")</f>
        <v>ok</v>
      </c>
    </row>
    <row r="171" spans="2:8">
      <c r="B171" s="18"/>
      <c r="C171" s="19"/>
      <c r="D171" s="18"/>
      <c r="E171" s="19"/>
      <c r="F171" s="18"/>
      <c r="G171" s="15" t="str">
        <f>IF(ISBLANK('1. Index'!$C$13),"-",IF(Tabulka2[[#This Row],[m/ž]]="M",VLOOKUP(Tabulka2[[#This Row],[ročník]],'2. Kategorie'!B:E,3,0),IF(Tabulka2[[#This Row],[m/ž]]="Z",VLOOKUP(Tabulka2[[#This Row],[ročník]],'2. Kategorie'!B:E,4,0),"?")))</f>
        <v>?</v>
      </c>
      <c r="H171" s="11" t="str">
        <f>IF(COUNTIFS([start. č.],Tabulka2[[#This Row],[start. č.]])&gt;1,"duplicita!","ok")</f>
        <v>ok</v>
      </c>
    </row>
    <row r="172" spans="2:8">
      <c r="B172" s="18"/>
      <c r="C172" s="19"/>
      <c r="D172" s="18"/>
      <c r="E172" s="19"/>
      <c r="F172" s="18"/>
      <c r="G172" s="15" t="str">
        <f>IF(ISBLANK('1. Index'!$C$13),"-",IF(Tabulka2[[#This Row],[m/ž]]="M",VLOOKUP(Tabulka2[[#This Row],[ročník]],'2. Kategorie'!B:E,3,0),IF(Tabulka2[[#This Row],[m/ž]]="Z",VLOOKUP(Tabulka2[[#This Row],[ročník]],'2. Kategorie'!B:E,4,0),"?")))</f>
        <v>?</v>
      </c>
      <c r="H172" s="11" t="str">
        <f>IF(COUNTIFS([start. č.],Tabulka2[[#This Row],[start. č.]])&gt;1,"duplicita!","ok")</f>
        <v>ok</v>
      </c>
    </row>
    <row r="173" spans="2:8">
      <c r="B173" s="18"/>
      <c r="C173" s="19"/>
      <c r="D173" s="18"/>
      <c r="E173" s="19"/>
      <c r="F173" s="18"/>
      <c r="G173" s="15" t="str">
        <f>IF(ISBLANK('1. Index'!$C$13),"-",IF(Tabulka2[[#This Row],[m/ž]]="M",VLOOKUP(Tabulka2[[#This Row],[ročník]],'2. Kategorie'!B:E,3,0),IF(Tabulka2[[#This Row],[m/ž]]="Z",VLOOKUP(Tabulka2[[#This Row],[ročník]],'2. Kategorie'!B:E,4,0),"?")))</f>
        <v>?</v>
      </c>
      <c r="H173" s="11" t="str">
        <f>IF(COUNTIFS([start. č.],Tabulka2[[#This Row],[start. č.]])&gt;1,"duplicita!","ok")</f>
        <v>ok</v>
      </c>
    </row>
    <row r="174" spans="2:8">
      <c r="B174" s="18"/>
      <c r="C174" s="19"/>
      <c r="D174" s="18"/>
      <c r="E174" s="19"/>
      <c r="F174" s="18"/>
      <c r="G174" s="15" t="str">
        <f>IF(ISBLANK('1. Index'!$C$13),"-",IF(Tabulka2[[#This Row],[m/ž]]="M",VLOOKUP(Tabulka2[[#This Row],[ročník]],'2. Kategorie'!B:E,3,0),IF(Tabulka2[[#This Row],[m/ž]]="Z",VLOOKUP(Tabulka2[[#This Row],[ročník]],'2. Kategorie'!B:E,4,0),"?")))</f>
        <v>?</v>
      </c>
      <c r="H174" s="11" t="str">
        <f>IF(COUNTIFS([start. č.],Tabulka2[[#This Row],[start. č.]])&gt;1,"duplicita!","ok")</f>
        <v>ok</v>
      </c>
    </row>
    <row r="175" spans="2:8">
      <c r="B175" s="18"/>
      <c r="C175" s="19"/>
      <c r="D175" s="18"/>
      <c r="E175" s="19"/>
      <c r="F175" s="18"/>
      <c r="G175" s="15" t="str">
        <f>IF(ISBLANK('1. Index'!$C$13),"-",IF(Tabulka2[[#This Row],[m/ž]]="M",VLOOKUP(Tabulka2[[#This Row],[ročník]],'2. Kategorie'!B:E,3,0),IF(Tabulka2[[#This Row],[m/ž]]="Z",VLOOKUP(Tabulka2[[#This Row],[ročník]],'2. Kategorie'!B:E,4,0),"?")))</f>
        <v>?</v>
      </c>
      <c r="H175" s="11" t="str">
        <f>IF(COUNTIFS([start. č.],Tabulka2[[#This Row],[start. č.]])&gt;1,"duplicita!","ok")</f>
        <v>ok</v>
      </c>
    </row>
    <row r="176" spans="2:8">
      <c r="B176" s="18"/>
      <c r="C176" s="19"/>
      <c r="D176" s="18"/>
      <c r="E176" s="19"/>
      <c r="F176" s="18"/>
      <c r="G176" s="15" t="str">
        <f>IF(ISBLANK('1. Index'!$C$13),"-",IF(Tabulka2[[#This Row],[m/ž]]="M",VLOOKUP(Tabulka2[[#This Row],[ročník]],'2. Kategorie'!B:E,3,0),IF(Tabulka2[[#This Row],[m/ž]]="Z",VLOOKUP(Tabulka2[[#This Row],[ročník]],'2. Kategorie'!B:E,4,0),"?")))</f>
        <v>?</v>
      </c>
      <c r="H176" s="11" t="str">
        <f>IF(COUNTIFS([start. č.],Tabulka2[[#This Row],[start. č.]])&gt;1,"duplicita!","ok")</f>
        <v>ok</v>
      </c>
    </row>
    <row r="177" spans="2:8">
      <c r="B177" s="18"/>
      <c r="C177" s="19"/>
      <c r="D177" s="18"/>
      <c r="E177" s="19"/>
      <c r="F177" s="18"/>
      <c r="G177" s="15" t="str">
        <f>IF(ISBLANK('1. Index'!$C$13),"-",IF(Tabulka2[[#This Row],[m/ž]]="M",VLOOKUP(Tabulka2[[#This Row],[ročník]],'2. Kategorie'!B:E,3,0),IF(Tabulka2[[#This Row],[m/ž]]="Z",VLOOKUP(Tabulka2[[#This Row],[ročník]],'2. Kategorie'!B:E,4,0),"?")))</f>
        <v>?</v>
      </c>
      <c r="H177" s="11" t="str">
        <f>IF(COUNTIFS([start. č.],Tabulka2[[#This Row],[start. č.]])&gt;1,"duplicita!","ok")</f>
        <v>ok</v>
      </c>
    </row>
    <row r="178" spans="2:8">
      <c r="B178" s="18"/>
      <c r="C178" s="19"/>
      <c r="D178" s="18"/>
      <c r="E178" s="19"/>
      <c r="F178" s="18"/>
      <c r="G178" s="15" t="str">
        <f>IF(ISBLANK('1. Index'!$C$13),"-",IF(Tabulka2[[#This Row],[m/ž]]="M",VLOOKUP(Tabulka2[[#This Row],[ročník]],'2. Kategorie'!B:E,3,0),IF(Tabulka2[[#This Row],[m/ž]]="Z",VLOOKUP(Tabulka2[[#This Row],[ročník]],'2. Kategorie'!B:E,4,0),"?")))</f>
        <v>?</v>
      </c>
      <c r="H178" s="11" t="str">
        <f>IF(COUNTIFS([start. č.],Tabulka2[[#This Row],[start. č.]])&gt;1,"duplicita!","ok")</f>
        <v>ok</v>
      </c>
    </row>
    <row r="179" spans="2:8">
      <c r="B179" s="18"/>
      <c r="C179" s="19"/>
      <c r="D179" s="18"/>
      <c r="E179" s="19"/>
      <c r="F179" s="18"/>
      <c r="G179" s="15" t="str">
        <f>IF(ISBLANK('1. Index'!$C$13),"-",IF(Tabulka2[[#This Row],[m/ž]]="M",VLOOKUP(Tabulka2[[#This Row],[ročník]],'2. Kategorie'!B:E,3,0),IF(Tabulka2[[#This Row],[m/ž]]="Z",VLOOKUP(Tabulka2[[#This Row],[ročník]],'2. Kategorie'!B:E,4,0),"?")))</f>
        <v>?</v>
      </c>
      <c r="H179" s="11" t="str">
        <f>IF(COUNTIFS([start. č.],Tabulka2[[#This Row],[start. č.]])&gt;1,"duplicita!","ok")</f>
        <v>ok</v>
      </c>
    </row>
    <row r="180" spans="2:8">
      <c r="B180" s="18"/>
      <c r="C180" s="19"/>
      <c r="D180" s="18"/>
      <c r="E180" s="19"/>
      <c r="F180" s="18"/>
      <c r="G180" s="15" t="str">
        <f>IF(ISBLANK('1. Index'!$C$13),"-",IF(Tabulka2[[#This Row],[m/ž]]="M",VLOOKUP(Tabulka2[[#This Row],[ročník]],'2. Kategorie'!B:E,3,0),IF(Tabulka2[[#This Row],[m/ž]]="Z",VLOOKUP(Tabulka2[[#This Row],[ročník]],'2. Kategorie'!B:E,4,0),"?")))</f>
        <v>?</v>
      </c>
      <c r="H180" s="11" t="str">
        <f>IF(COUNTIFS([start. č.],Tabulka2[[#This Row],[start. č.]])&gt;1,"duplicita!","ok")</f>
        <v>ok</v>
      </c>
    </row>
    <row r="181" spans="2:8">
      <c r="B181" s="18"/>
      <c r="C181" s="19"/>
      <c r="D181" s="18"/>
      <c r="E181" s="19"/>
      <c r="F181" s="18"/>
      <c r="G181" s="15" t="str">
        <f>IF(ISBLANK('1. Index'!$C$13),"-",IF(Tabulka2[[#This Row],[m/ž]]="M",VLOOKUP(Tabulka2[[#This Row],[ročník]],'2. Kategorie'!B:E,3,0),IF(Tabulka2[[#This Row],[m/ž]]="Z",VLOOKUP(Tabulka2[[#This Row],[ročník]],'2. Kategorie'!B:E,4,0),"?")))</f>
        <v>?</v>
      </c>
      <c r="H181" s="11" t="str">
        <f>IF(COUNTIFS([start. č.],Tabulka2[[#This Row],[start. č.]])&gt;1,"duplicita!","ok")</f>
        <v>ok</v>
      </c>
    </row>
    <row r="182" spans="2:8">
      <c r="B182" s="18"/>
      <c r="C182" s="19"/>
      <c r="D182" s="18"/>
      <c r="E182" s="19"/>
      <c r="F182" s="18"/>
      <c r="G182" s="15" t="str">
        <f>IF(ISBLANK('1. Index'!$C$13),"-",IF(Tabulka2[[#This Row],[m/ž]]="M",VLOOKUP(Tabulka2[[#This Row],[ročník]],'2. Kategorie'!B:E,3,0),IF(Tabulka2[[#This Row],[m/ž]]="Z",VLOOKUP(Tabulka2[[#This Row],[ročník]],'2. Kategorie'!B:E,4,0),"?")))</f>
        <v>?</v>
      </c>
      <c r="H182" s="11" t="str">
        <f>IF(COUNTIFS([start. č.],Tabulka2[[#This Row],[start. č.]])&gt;1,"duplicita!","ok")</f>
        <v>ok</v>
      </c>
    </row>
    <row r="183" spans="2:8">
      <c r="B183" s="18"/>
      <c r="C183" s="19"/>
      <c r="D183" s="18"/>
      <c r="E183" s="19"/>
      <c r="F183" s="18"/>
      <c r="G183" s="15" t="str">
        <f>IF(ISBLANK('1. Index'!$C$13),"-",IF(Tabulka2[[#This Row],[m/ž]]="M",VLOOKUP(Tabulka2[[#This Row],[ročník]],'2. Kategorie'!B:E,3,0),IF(Tabulka2[[#This Row],[m/ž]]="Z",VLOOKUP(Tabulka2[[#This Row],[ročník]],'2. Kategorie'!B:E,4,0),"?")))</f>
        <v>?</v>
      </c>
      <c r="H183" s="11" t="str">
        <f>IF(COUNTIFS([start. č.],Tabulka2[[#This Row],[start. č.]])&gt;1,"duplicita!","ok")</f>
        <v>ok</v>
      </c>
    </row>
    <row r="184" spans="2:8">
      <c r="B184" s="18"/>
      <c r="C184" s="19"/>
      <c r="D184" s="18"/>
      <c r="E184" s="19"/>
      <c r="F184" s="18"/>
      <c r="G184" s="15" t="str">
        <f>IF(ISBLANK('1. Index'!$C$13),"-",IF(Tabulka2[[#This Row],[m/ž]]="M",VLOOKUP(Tabulka2[[#This Row],[ročník]],'2. Kategorie'!B:E,3,0),IF(Tabulka2[[#This Row],[m/ž]]="Z",VLOOKUP(Tabulka2[[#This Row],[ročník]],'2. Kategorie'!B:E,4,0),"?")))</f>
        <v>?</v>
      </c>
      <c r="H184" s="11" t="str">
        <f>IF(COUNTIFS([start. č.],Tabulka2[[#This Row],[start. č.]])&gt;1,"duplicita!","ok")</f>
        <v>ok</v>
      </c>
    </row>
    <row r="185" spans="2:8">
      <c r="B185" s="18"/>
      <c r="C185" s="19"/>
      <c r="D185" s="18"/>
      <c r="E185" s="19"/>
      <c r="F185" s="18"/>
      <c r="G185" s="15" t="str">
        <f>IF(ISBLANK('1. Index'!$C$13),"-",IF(Tabulka2[[#This Row],[m/ž]]="M",VLOOKUP(Tabulka2[[#This Row],[ročník]],'2. Kategorie'!B:E,3,0),IF(Tabulka2[[#This Row],[m/ž]]="Z",VLOOKUP(Tabulka2[[#This Row],[ročník]],'2. Kategorie'!B:E,4,0),"?")))</f>
        <v>?</v>
      </c>
      <c r="H185" s="11" t="str">
        <f>IF(COUNTIFS([start. č.],Tabulka2[[#This Row],[start. č.]])&gt;1,"duplicita!","ok")</f>
        <v>ok</v>
      </c>
    </row>
    <row r="186" spans="2:8">
      <c r="B186" s="18"/>
      <c r="C186" s="19"/>
      <c r="D186" s="18"/>
      <c r="E186" s="19"/>
      <c r="F186" s="18"/>
      <c r="G186" s="15" t="str">
        <f>IF(ISBLANK('1. Index'!$C$13),"-",IF(Tabulka2[[#This Row],[m/ž]]="M",VLOOKUP(Tabulka2[[#This Row],[ročník]],'2. Kategorie'!B:E,3,0),IF(Tabulka2[[#This Row],[m/ž]]="Z",VLOOKUP(Tabulka2[[#This Row],[ročník]],'2. Kategorie'!B:E,4,0),"?")))</f>
        <v>?</v>
      </c>
      <c r="H186" s="11" t="str">
        <f>IF(COUNTIFS([start. č.],Tabulka2[[#This Row],[start. č.]])&gt;1,"duplicita!","ok")</f>
        <v>ok</v>
      </c>
    </row>
    <row r="187" spans="2:8">
      <c r="B187" s="18"/>
      <c r="C187" s="19"/>
      <c r="D187" s="18"/>
      <c r="E187" s="19"/>
      <c r="F187" s="18"/>
      <c r="G187" s="15" t="str">
        <f>IF(ISBLANK('1. Index'!$C$13),"-",IF(Tabulka2[[#This Row],[m/ž]]="M",VLOOKUP(Tabulka2[[#This Row],[ročník]],'2. Kategorie'!B:E,3,0),IF(Tabulka2[[#This Row],[m/ž]]="Z",VLOOKUP(Tabulka2[[#This Row],[ročník]],'2. Kategorie'!B:E,4,0),"?")))</f>
        <v>?</v>
      </c>
      <c r="H187" s="11" t="str">
        <f>IF(COUNTIFS([start. č.],Tabulka2[[#This Row],[start. č.]])&gt;1,"duplicita!","ok")</f>
        <v>ok</v>
      </c>
    </row>
    <row r="188" spans="2:8">
      <c r="B188" s="18"/>
      <c r="C188" s="19"/>
      <c r="D188" s="18"/>
      <c r="E188" s="19"/>
      <c r="F188" s="18"/>
      <c r="G188" s="15" t="str">
        <f>IF(ISBLANK('1. Index'!$C$13),"-",IF(Tabulka2[[#This Row],[m/ž]]="M",VLOOKUP(Tabulka2[[#This Row],[ročník]],'2. Kategorie'!B:E,3,0),IF(Tabulka2[[#This Row],[m/ž]]="Z",VLOOKUP(Tabulka2[[#This Row],[ročník]],'2. Kategorie'!B:E,4,0),"?")))</f>
        <v>?</v>
      </c>
      <c r="H188" s="11" t="str">
        <f>IF(COUNTIFS([start. č.],Tabulka2[[#This Row],[start. č.]])&gt;1,"duplicita!","ok")</f>
        <v>ok</v>
      </c>
    </row>
    <row r="189" spans="2:8">
      <c r="B189" s="18"/>
      <c r="C189" s="19"/>
      <c r="D189" s="18"/>
      <c r="E189" s="19"/>
      <c r="F189" s="18"/>
      <c r="G189" s="15" t="str">
        <f>IF(ISBLANK('1. Index'!$C$13),"-",IF(Tabulka2[[#This Row],[m/ž]]="M",VLOOKUP(Tabulka2[[#This Row],[ročník]],'2. Kategorie'!B:E,3,0),IF(Tabulka2[[#This Row],[m/ž]]="Z",VLOOKUP(Tabulka2[[#This Row],[ročník]],'2. Kategorie'!B:E,4,0),"?")))</f>
        <v>?</v>
      </c>
      <c r="H189" s="11" t="str">
        <f>IF(COUNTIFS([start. č.],Tabulka2[[#This Row],[start. č.]])&gt;1,"duplicita!","ok")</f>
        <v>ok</v>
      </c>
    </row>
    <row r="190" spans="2:8">
      <c r="B190" s="18"/>
      <c r="C190" s="19"/>
      <c r="D190" s="18"/>
      <c r="E190" s="19"/>
      <c r="F190" s="18"/>
      <c r="G190" s="15" t="str">
        <f>IF(ISBLANK('1. Index'!$C$13),"-",IF(Tabulka2[[#This Row],[m/ž]]="M",VLOOKUP(Tabulka2[[#This Row],[ročník]],'2. Kategorie'!B:E,3,0),IF(Tabulka2[[#This Row],[m/ž]]="Z",VLOOKUP(Tabulka2[[#This Row],[ročník]],'2. Kategorie'!B:E,4,0),"?")))</f>
        <v>?</v>
      </c>
      <c r="H190" s="11" t="str">
        <f>IF(COUNTIFS([start. č.],Tabulka2[[#This Row],[start. č.]])&gt;1,"duplicita!","ok")</f>
        <v>ok</v>
      </c>
    </row>
    <row r="191" spans="2:8">
      <c r="B191" s="18"/>
      <c r="C191" s="19"/>
      <c r="D191" s="18"/>
      <c r="E191" s="19"/>
      <c r="F191" s="18"/>
      <c r="G191" s="15" t="str">
        <f>IF(ISBLANK('1. Index'!$C$13),"-",IF(Tabulka2[[#This Row],[m/ž]]="M",VLOOKUP(Tabulka2[[#This Row],[ročník]],'2. Kategorie'!B:E,3,0),IF(Tabulka2[[#This Row],[m/ž]]="Z",VLOOKUP(Tabulka2[[#This Row],[ročník]],'2. Kategorie'!B:E,4,0),"?")))</f>
        <v>?</v>
      </c>
      <c r="H191" s="11" t="str">
        <f>IF(COUNTIFS([start. č.],Tabulka2[[#This Row],[start. č.]])&gt;1,"duplicita!","ok")</f>
        <v>ok</v>
      </c>
    </row>
    <row r="192" spans="2:8">
      <c r="B192" s="18"/>
      <c r="C192" s="19"/>
      <c r="D192" s="18"/>
      <c r="E192" s="19"/>
      <c r="F192" s="18"/>
      <c r="G192" s="15" t="str">
        <f>IF(ISBLANK('1. Index'!$C$13),"-",IF(Tabulka2[[#This Row],[m/ž]]="M",VLOOKUP(Tabulka2[[#This Row],[ročník]],'2. Kategorie'!B:E,3,0),IF(Tabulka2[[#This Row],[m/ž]]="Z",VLOOKUP(Tabulka2[[#This Row],[ročník]],'2. Kategorie'!B:E,4,0),"?")))</f>
        <v>?</v>
      </c>
      <c r="H192" s="11" t="str">
        <f>IF(COUNTIFS([start. č.],Tabulka2[[#This Row],[start. č.]])&gt;1,"duplicita!","ok")</f>
        <v>ok</v>
      </c>
    </row>
    <row r="193" spans="2:8">
      <c r="B193" s="18"/>
      <c r="C193" s="19"/>
      <c r="D193" s="18"/>
      <c r="E193" s="19"/>
      <c r="F193" s="18"/>
      <c r="G193" s="15" t="str">
        <f>IF(ISBLANK('1. Index'!$C$13),"-",IF(Tabulka2[[#This Row],[m/ž]]="M",VLOOKUP(Tabulka2[[#This Row],[ročník]],'2. Kategorie'!B:E,3,0),IF(Tabulka2[[#This Row],[m/ž]]="Z",VLOOKUP(Tabulka2[[#This Row],[ročník]],'2. Kategorie'!B:E,4,0),"?")))</f>
        <v>?</v>
      </c>
      <c r="H193" s="11" t="str">
        <f>IF(COUNTIFS([start. č.],Tabulka2[[#This Row],[start. č.]])&gt;1,"duplicita!","ok")</f>
        <v>ok</v>
      </c>
    </row>
    <row r="194" spans="2:8">
      <c r="B194" s="18"/>
      <c r="C194" s="19"/>
      <c r="D194" s="18"/>
      <c r="E194" s="19"/>
      <c r="F194" s="18"/>
      <c r="G194" s="15" t="str">
        <f>IF(ISBLANK('1. Index'!$C$13),"-",IF(Tabulka2[[#This Row],[m/ž]]="M",VLOOKUP(Tabulka2[[#This Row],[ročník]],'2. Kategorie'!B:E,3,0),IF(Tabulka2[[#This Row],[m/ž]]="Z",VLOOKUP(Tabulka2[[#This Row],[ročník]],'2. Kategorie'!B:E,4,0),"?")))</f>
        <v>?</v>
      </c>
      <c r="H194" s="11" t="str">
        <f>IF(COUNTIFS([start. č.],Tabulka2[[#This Row],[start. č.]])&gt;1,"duplicita!","ok")</f>
        <v>ok</v>
      </c>
    </row>
    <row r="195" spans="2:8">
      <c r="B195" s="18"/>
      <c r="C195" s="19"/>
      <c r="D195" s="18"/>
      <c r="E195" s="19"/>
      <c r="F195" s="18"/>
      <c r="G195" s="15" t="str">
        <f>IF(ISBLANK('1. Index'!$C$13),"-",IF(Tabulka2[[#This Row],[m/ž]]="M",VLOOKUP(Tabulka2[[#This Row],[ročník]],'2. Kategorie'!B:E,3,0),IF(Tabulka2[[#This Row],[m/ž]]="Z",VLOOKUP(Tabulka2[[#This Row],[ročník]],'2. Kategorie'!B:E,4,0),"?")))</f>
        <v>?</v>
      </c>
      <c r="H195" s="11" t="str">
        <f>IF(COUNTIFS([start. č.],Tabulka2[[#This Row],[start. č.]])&gt;1,"duplicita!","ok")</f>
        <v>ok</v>
      </c>
    </row>
    <row r="196" spans="2:8">
      <c r="B196" s="18"/>
      <c r="C196" s="19"/>
      <c r="D196" s="18"/>
      <c r="E196" s="19"/>
      <c r="F196" s="18"/>
      <c r="G196" s="15" t="str">
        <f>IF(ISBLANK('1. Index'!$C$13),"-",IF(Tabulka2[[#This Row],[m/ž]]="M",VLOOKUP(Tabulka2[[#This Row],[ročník]],'2. Kategorie'!B:E,3,0),IF(Tabulka2[[#This Row],[m/ž]]="Z",VLOOKUP(Tabulka2[[#This Row],[ročník]],'2. Kategorie'!B:E,4,0),"?")))</f>
        <v>?</v>
      </c>
      <c r="H196" s="11" t="str">
        <f>IF(COUNTIFS([start. č.],Tabulka2[[#This Row],[start. č.]])&gt;1,"duplicita!","ok")</f>
        <v>ok</v>
      </c>
    </row>
    <row r="197" spans="2:8">
      <c r="B197" s="18"/>
      <c r="C197" s="19"/>
      <c r="D197" s="18"/>
      <c r="E197" s="19"/>
      <c r="F197" s="18"/>
      <c r="G197" s="15" t="str">
        <f>IF(ISBLANK('1. Index'!$C$13),"-",IF(Tabulka2[[#This Row],[m/ž]]="M",VLOOKUP(Tabulka2[[#This Row],[ročník]],'2. Kategorie'!B:E,3,0),IF(Tabulka2[[#This Row],[m/ž]]="Z",VLOOKUP(Tabulka2[[#This Row],[ročník]],'2. Kategorie'!B:E,4,0),"?")))</f>
        <v>?</v>
      </c>
      <c r="H197" s="11" t="str">
        <f>IF(COUNTIFS([start. č.],Tabulka2[[#This Row],[start. č.]])&gt;1,"duplicita!","ok")</f>
        <v>ok</v>
      </c>
    </row>
    <row r="198" spans="2:8">
      <c r="B198" s="18"/>
      <c r="C198" s="19"/>
      <c r="D198" s="18"/>
      <c r="E198" s="19"/>
      <c r="F198" s="18"/>
      <c r="G198" s="15" t="str">
        <f>IF(ISBLANK('1. Index'!$C$13),"-",IF(Tabulka2[[#This Row],[m/ž]]="M",VLOOKUP(Tabulka2[[#This Row],[ročník]],'2. Kategorie'!B:E,3,0),IF(Tabulka2[[#This Row],[m/ž]]="Z",VLOOKUP(Tabulka2[[#This Row],[ročník]],'2. Kategorie'!B:E,4,0),"?")))</f>
        <v>?</v>
      </c>
      <c r="H198" s="11" t="str">
        <f>IF(COUNTIFS([start. č.],Tabulka2[[#This Row],[start. č.]])&gt;1,"duplicita!","ok")</f>
        <v>ok</v>
      </c>
    </row>
    <row r="199" spans="2:8">
      <c r="B199" s="18"/>
      <c r="C199" s="19"/>
      <c r="D199" s="18"/>
      <c r="E199" s="19"/>
      <c r="F199" s="18"/>
      <c r="G199" s="15" t="str">
        <f>IF(ISBLANK('1. Index'!$C$13),"-",IF(Tabulka2[[#This Row],[m/ž]]="M",VLOOKUP(Tabulka2[[#This Row],[ročník]],'2. Kategorie'!B:E,3,0),IF(Tabulka2[[#This Row],[m/ž]]="Z",VLOOKUP(Tabulka2[[#This Row],[ročník]],'2. Kategorie'!B:E,4,0),"?")))</f>
        <v>?</v>
      </c>
      <c r="H199" s="11" t="str">
        <f>IF(COUNTIFS([start. č.],Tabulka2[[#This Row],[start. č.]])&gt;1,"duplicita!","ok")</f>
        <v>ok</v>
      </c>
    </row>
    <row r="200" spans="2:8">
      <c r="B200" s="18"/>
      <c r="C200" s="19"/>
      <c r="D200" s="18"/>
      <c r="E200" s="19"/>
      <c r="F200" s="18"/>
      <c r="G200" s="15" t="str">
        <f>IF(ISBLANK('1. Index'!$C$13),"-",IF(Tabulka2[[#This Row],[m/ž]]="M",VLOOKUP(Tabulka2[[#This Row],[ročník]],'2. Kategorie'!B:E,3,0),IF(Tabulka2[[#This Row],[m/ž]]="Z",VLOOKUP(Tabulka2[[#This Row],[ročník]],'2. Kategorie'!B:E,4,0),"?")))</f>
        <v>?</v>
      </c>
      <c r="H200" s="11" t="str">
        <f>IF(COUNTIFS([start. č.],Tabulka2[[#This Row],[start. č.]])&gt;1,"duplicita!","ok")</f>
        <v>ok</v>
      </c>
    </row>
    <row r="201" spans="2:8">
      <c r="B201" s="18"/>
      <c r="C201" s="19"/>
      <c r="D201" s="18"/>
      <c r="E201" s="19"/>
      <c r="F201" s="18"/>
      <c r="G201" s="15" t="str">
        <f>IF(ISBLANK('1. Index'!$C$13),"-",IF(Tabulka2[[#This Row],[m/ž]]="M",VLOOKUP(Tabulka2[[#This Row],[ročník]],'2. Kategorie'!B:E,3,0),IF(Tabulka2[[#This Row],[m/ž]]="Z",VLOOKUP(Tabulka2[[#This Row],[ročník]],'2. Kategorie'!B:E,4,0),"?")))</f>
        <v>?</v>
      </c>
      <c r="H201" s="11" t="str">
        <f>IF(COUNTIFS([start. č.],Tabulka2[[#This Row],[start. č.]])&gt;1,"duplicita!","ok")</f>
        <v>ok</v>
      </c>
    </row>
    <row r="202" spans="2:8">
      <c r="B202" s="18"/>
      <c r="C202" s="19"/>
      <c r="D202" s="18"/>
      <c r="E202" s="19"/>
      <c r="F202" s="18"/>
      <c r="G202" s="15" t="str">
        <f>IF(ISBLANK('1. Index'!$C$13),"-",IF(Tabulka2[[#This Row],[m/ž]]="M",VLOOKUP(Tabulka2[[#This Row],[ročník]],'2. Kategorie'!B:E,3,0),IF(Tabulka2[[#This Row],[m/ž]]="Z",VLOOKUP(Tabulka2[[#This Row],[ročník]],'2. Kategorie'!B:E,4,0),"?")))</f>
        <v>?</v>
      </c>
      <c r="H202" s="11" t="str">
        <f>IF(COUNTIFS([start. č.],Tabulka2[[#This Row],[start. č.]])&gt;1,"duplicita!","ok")</f>
        <v>ok</v>
      </c>
    </row>
    <row r="203" spans="2:8">
      <c r="B203" s="18"/>
      <c r="C203" s="19"/>
      <c r="D203" s="18"/>
      <c r="E203" s="19"/>
      <c r="F203" s="18"/>
      <c r="G203" s="15" t="str">
        <f>IF(ISBLANK('1. Index'!$C$13),"-",IF(Tabulka2[[#This Row],[m/ž]]="M",VLOOKUP(Tabulka2[[#This Row],[ročník]],'2. Kategorie'!B:E,3,0),IF(Tabulka2[[#This Row],[m/ž]]="Z",VLOOKUP(Tabulka2[[#This Row],[ročník]],'2. Kategorie'!B:E,4,0),"?")))</f>
        <v>?</v>
      </c>
      <c r="H203" s="11" t="str">
        <f>IF(COUNTIFS([start. č.],Tabulka2[[#This Row],[start. č.]])&gt;1,"duplicita!","ok")</f>
        <v>ok</v>
      </c>
    </row>
    <row r="204" spans="2:8">
      <c r="B204" s="18"/>
      <c r="C204" s="19"/>
      <c r="D204" s="18"/>
      <c r="E204" s="19"/>
      <c r="F204" s="18"/>
      <c r="G204" s="15" t="str">
        <f>IF(ISBLANK('1. Index'!$C$13),"-",IF(Tabulka2[[#This Row],[m/ž]]="M",VLOOKUP(Tabulka2[[#This Row],[ročník]],'2. Kategorie'!B:E,3,0),IF(Tabulka2[[#This Row],[m/ž]]="Z",VLOOKUP(Tabulka2[[#This Row],[ročník]],'2. Kategorie'!B:E,4,0),"?")))</f>
        <v>?</v>
      </c>
      <c r="H204" s="11" t="str">
        <f>IF(COUNTIFS([start. č.],Tabulka2[[#This Row],[start. č.]])&gt;1,"duplicita!","ok")</f>
        <v>ok</v>
      </c>
    </row>
    <row r="205" spans="2:8">
      <c r="B205" s="18"/>
      <c r="C205" s="19"/>
      <c r="D205" s="18"/>
      <c r="E205" s="19"/>
      <c r="F205" s="18"/>
      <c r="G205" s="15" t="str">
        <f>IF(ISBLANK('1. Index'!$C$13),"-",IF(Tabulka2[[#This Row],[m/ž]]="M",VLOOKUP(Tabulka2[[#This Row],[ročník]],'2. Kategorie'!B:E,3,0),IF(Tabulka2[[#This Row],[m/ž]]="Z",VLOOKUP(Tabulka2[[#This Row],[ročník]],'2. Kategorie'!B:E,4,0),"?")))</f>
        <v>?</v>
      </c>
      <c r="H205" s="11" t="str">
        <f>IF(COUNTIFS([start. č.],Tabulka2[[#This Row],[start. č.]])&gt;1,"duplicita!","ok")</f>
        <v>ok</v>
      </c>
    </row>
    <row r="206" spans="2:8">
      <c r="B206" s="18"/>
      <c r="C206" s="19"/>
      <c r="D206" s="18"/>
      <c r="E206" s="19"/>
      <c r="F206" s="18"/>
      <c r="G206" s="15" t="str">
        <f>IF(ISBLANK('1. Index'!$C$13),"-",IF(Tabulka2[[#This Row],[m/ž]]="M",VLOOKUP(Tabulka2[[#This Row],[ročník]],'2. Kategorie'!B:E,3,0),IF(Tabulka2[[#This Row],[m/ž]]="Z",VLOOKUP(Tabulka2[[#This Row],[ročník]],'2. Kategorie'!B:E,4,0),"?")))</f>
        <v>?</v>
      </c>
      <c r="H206" s="11" t="str">
        <f>IF(COUNTIFS([start. č.],Tabulka2[[#This Row],[start. č.]])&gt;1,"duplicita!","ok")</f>
        <v>ok</v>
      </c>
    </row>
    <row r="207" spans="2:8">
      <c r="B207" s="18"/>
      <c r="C207" s="19"/>
      <c r="D207" s="18"/>
      <c r="E207" s="19"/>
      <c r="F207" s="18"/>
      <c r="G207" s="15" t="str">
        <f>IF(ISBLANK('1. Index'!$C$13),"-",IF(Tabulka2[[#This Row],[m/ž]]="M",VLOOKUP(Tabulka2[[#This Row],[ročník]],'2. Kategorie'!B:E,3,0),IF(Tabulka2[[#This Row],[m/ž]]="Z",VLOOKUP(Tabulka2[[#This Row],[ročník]],'2. Kategorie'!B:E,4,0),"?")))</f>
        <v>?</v>
      </c>
      <c r="H207" s="11" t="str">
        <f>IF(COUNTIFS([start. č.],Tabulka2[[#This Row],[start. č.]])&gt;1,"duplicita!","ok")</f>
        <v>ok</v>
      </c>
    </row>
    <row r="208" spans="2:8">
      <c r="B208" s="18"/>
      <c r="C208" s="19"/>
      <c r="D208" s="18"/>
      <c r="E208" s="19"/>
      <c r="F208" s="18"/>
      <c r="G208" s="15" t="str">
        <f>IF(ISBLANK('1. Index'!$C$13),"-",IF(Tabulka2[[#This Row],[m/ž]]="M",VLOOKUP(Tabulka2[[#This Row],[ročník]],'2. Kategorie'!B:E,3,0),IF(Tabulka2[[#This Row],[m/ž]]="Z",VLOOKUP(Tabulka2[[#This Row],[ročník]],'2. Kategorie'!B:E,4,0),"?")))</f>
        <v>?</v>
      </c>
      <c r="H208" s="11" t="str">
        <f>IF(COUNTIFS([start. č.],Tabulka2[[#This Row],[start. č.]])&gt;1,"duplicita!","ok")</f>
        <v>ok</v>
      </c>
    </row>
    <row r="209" spans="2:8">
      <c r="B209" s="18"/>
      <c r="C209" s="19"/>
      <c r="D209" s="18"/>
      <c r="E209" s="19"/>
      <c r="F209" s="18"/>
      <c r="G209" s="15" t="str">
        <f>IF(ISBLANK('1. Index'!$C$13),"-",IF(Tabulka2[[#This Row],[m/ž]]="M",VLOOKUP(Tabulka2[[#This Row],[ročník]],'2. Kategorie'!B:E,3,0),IF(Tabulka2[[#This Row],[m/ž]]="Z",VLOOKUP(Tabulka2[[#This Row],[ročník]],'2. Kategorie'!B:E,4,0),"?")))</f>
        <v>?</v>
      </c>
      <c r="H209" s="11" t="str">
        <f>IF(COUNTIFS([start. č.],Tabulka2[[#This Row],[start. č.]])&gt;1,"duplicita!","ok")</f>
        <v>ok</v>
      </c>
    </row>
    <row r="210" spans="2:8">
      <c r="B210" s="18"/>
      <c r="C210" s="19"/>
      <c r="D210" s="18"/>
      <c r="E210" s="19"/>
      <c r="F210" s="18"/>
      <c r="G210" s="15" t="str">
        <f>IF(ISBLANK('1. Index'!$C$13),"-",IF(Tabulka2[[#This Row],[m/ž]]="M",VLOOKUP(Tabulka2[[#This Row],[ročník]],'2. Kategorie'!B:E,3,0),IF(Tabulka2[[#This Row],[m/ž]]="Z",VLOOKUP(Tabulka2[[#This Row],[ročník]],'2. Kategorie'!B:E,4,0),"?")))</f>
        <v>?</v>
      </c>
      <c r="H210" s="11" t="str">
        <f>IF(COUNTIFS([start. č.],Tabulka2[[#This Row],[start. č.]])&gt;1,"duplicita!","ok")</f>
        <v>ok</v>
      </c>
    </row>
    <row r="211" spans="2:8">
      <c r="B211" s="18"/>
      <c r="C211" s="19"/>
      <c r="D211" s="18"/>
      <c r="E211" s="19"/>
      <c r="F211" s="18"/>
      <c r="G211" s="15" t="str">
        <f>IF(ISBLANK('1. Index'!$C$13),"-",IF(Tabulka2[[#This Row],[m/ž]]="M",VLOOKUP(Tabulka2[[#This Row],[ročník]],'2. Kategorie'!B:E,3,0),IF(Tabulka2[[#This Row],[m/ž]]="Z",VLOOKUP(Tabulka2[[#This Row],[ročník]],'2. Kategorie'!B:E,4,0),"?")))</f>
        <v>?</v>
      </c>
      <c r="H211" s="11" t="str">
        <f>IF(COUNTIFS([start. č.],Tabulka2[[#This Row],[start. č.]])&gt;1,"duplicita!","ok")</f>
        <v>ok</v>
      </c>
    </row>
    <row r="212" spans="2:8">
      <c r="B212" s="18"/>
      <c r="C212" s="19"/>
      <c r="D212" s="18"/>
      <c r="E212" s="19"/>
      <c r="F212" s="18"/>
      <c r="G212" s="15" t="str">
        <f>IF(ISBLANK('1. Index'!$C$13),"-",IF(Tabulka2[[#This Row],[m/ž]]="M",VLOOKUP(Tabulka2[[#This Row],[ročník]],'2. Kategorie'!B:E,3,0),IF(Tabulka2[[#This Row],[m/ž]]="Z",VLOOKUP(Tabulka2[[#This Row],[ročník]],'2. Kategorie'!B:E,4,0),"?")))</f>
        <v>?</v>
      </c>
      <c r="H212" s="11" t="str">
        <f>IF(COUNTIFS([start. č.],Tabulka2[[#This Row],[start. č.]])&gt;1,"duplicita!","ok")</f>
        <v>ok</v>
      </c>
    </row>
    <row r="213" spans="2:8">
      <c r="B213" s="18"/>
      <c r="C213" s="19"/>
      <c r="D213" s="18"/>
      <c r="E213" s="19"/>
      <c r="F213" s="18"/>
      <c r="G213" s="15" t="str">
        <f>IF(ISBLANK('1. Index'!$C$13),"-",IF(Tabulka2[[#This Row],[m/ž]]="M",VLOOKUP(Tabulka2[[#This Row],[ročník]],'2. Kategorie'!B:E,3,0),IF(Tabulka2[[#This Row],[m/ž]]="Z",VLOOKUP(Tabulka2[[#This Row],[ročník]],'2. Kategorie'!B:E,4,0),"?")))</f>
        <v>?</v>
      </c>
      <c r="H213" s="11" t="str">
        <f>IF(COUNTIFS([start. č.],Tabulka2[[#This Row],[start. č.]])&gt;1,"duplicita!","ok")</f>
        <v>ok</v>
      </c>
    </row>
    <row r="214" spans="2:8">
      <c r="B214" s="18"/>
      <c r="C214" s="19"/>
      <c r="D214" s="18"/>
      <c r="E214" s="19"/>
      <c r="F214" s="18"/>
      <c r="G214" s="15" t="str">
        <f>IF(ISBLANK('1. Index'!$C$13),"-",IF(Tabulka2[[#This Row],[m/ž]]="M",VLOOKUP(Tabulka2[[#This Row],[ročník]],'2. Kategorie'!B:E,3,0),IF(Tabulka2[[#This Row],[m/ž]]="Z",VLOOKUP(Tabulka2[[#This Row],[ročník]],'2. Kategorie'!B:E,4,0),"?")))</f>
        <v>?</v>
      </c>
      <c r="H214" s="11" t="str">
        <f>IF(COUNTIFS([start. č.],Tabulka2[[#This Row],[start. č.]])&gt;1,"duplicita!","ok")</f>
        <v>ok</v>
      </c>
    </row>
    <row r="215" spans="2:8">
      <c r="B215" s="18"/>
      <c r="C215" s="19"/>
      <c r="D215" s="18"/>
      <c r="E215" s="19"/>
      <c r="F215" s="18"/>
      <c r="G215" s="15" t="str">
        <f>IF(ISBLANK('1. Index'!$C$13),"-",IF(Tabulka2[[#This Row],[m/ž]]="M",VLOOKUP(Tabulka2[[#This Row],[ročník]],'2. Kategorie'!B:E,3,0),IF(Tabulka2[[#This Row],[m/ž]]="Z",VLOOKUP(Tabulka2[[#This Row],[ročník]],'2. Kategorie'!B:E,4,0),"?")))</f>
        <v>?</v>
      </c>
      <c r="H215" s="11" t="str">
        <f>IF(COUNTIFS([start. č.],Tabulka2[[#This Row],[start. č.]])&gt;1,"duplicita!","ok")</f>
        <v>ok</v>
      </c>
    </row>
    <row r="216" spans="2:8">
      <c r="B216" s="18"/>
      <c r="C216" s="19"/>
      <c r="D216" s="18"/>
      <c r="E216" s="19"/>
      <c r="F216" s="18"/>
      <c r="G216" s="15" t="str">
        <f>IF(ISBLANK('1. Index'!$C$13),"-",IF(Tabulka2[[#This Row],[m/ž]]="M",VLOOKUP(Tabulka2[[#This Row],[ročník]],'2. Kategorie'!B:E,3,0),IF(Tabulka2[[#This Row],[m/ž]]="Z",VLOOKUP(Tabulka2[[#This Row],[ročník]],'2. Kategorie'!B:E,4,0),"?")))</f>
        <v>?</v>
      </c>
      <c r="H216" s="11" t="str">
        <f>IF(COUNTIFS([start. č.],Tabulka2[[#This Row],[start. č.]])&gt;1,"duplicita!","ok")</f>
        <v>ok</v>
      </c>
    </row>
    <row r="217" spans="2:8">
      <c r="B217" s="18"/>
      <c r="C217" s="19"/>
      <c r="D217" s="18"/>
      <c r="E217" s="19"/>
      <c r="F217" s="18"/>
      <c r="G217" s="15" t="str">
        <f>IF(ISBLANK('1. Index'!$C$13),"-",IF(Tabulka2[[#This Row],[m/ž]]="M",VLOOKUP(Tabulka2[[#This Row],[ročník]],'2. Kategorie'!B:E,3,0),IF(Tabulka2[[#This Row],[m/ž]]="Z",VLOOKUP(Tabulka2[[#This Row],[ročník]],'2. Kategorie'!B:E,4,0),"?")))</f>
        <v>?</v>
      </c>
      <c r="H217" s="11" t="str">
        <f>IF(COUNTIFS([start. č.],Tabulka2[[#This Row],[start. č.]])&gt;1,"duplicita!","ok")</f>
        <v>ok</v>
      </c>
    </row>
    <row r="218" spans="2:8">
      <c r="B218" s="18"/>
      <c r="C218" s="19"/>
      <c r="D218" s="18"/>
      <c r="E218" s="19"/>
      <c r="F218" s="18"/>
      <c r="G218" s="15" t="str">
        <f>IF(ISBLANK('1. Index'!$C$13),"-",IF(Tabulka2[[#This Row],[m/ž]]="M",VLOOKUP(Tabulka2[[#This Row],[ročník]],'2. Kategorie'!B:E,3,0),IF(Tabulka2[[#This Row],[m/ž]]="Z",VLOOKUP(Tabulka2[[#This Row],[ročník]],'2. Kategorie'!B:E,4,0),"?")))</f>
        <v>?</v>
      </c>
      <c r="H218" s="11" t="str">
        <f>IF(COUNTIFS([start. č.],Tabulka2[[#This Row],[start. č.]])&gt;1,"duplicita!","ok")</f>
        <v>ok</v>
      </c>
    </row>
    <row r="219" spans="2:8">
      <c r="B219" s="18"/>
      <c r="C219" s="19"/>
      <c r="D219" s="18"/>
      <c r="E219" s="19"/>
      <c r="F219" s="18"/>
      <c r="G219" s="15" t="str">
        <f>IF(ISBLANK('1. Index'!$C$13),"-",IF(Tabulka2[[#This Row],[m/ž]]="M",VLOOKUP(Tabulka2[[#This Row],[ročník]],'2. Kategorie'!B:E,3,0),IF(Tabulka2[[#This Row],[m/ž]]="Z",VLOOKUP(Tabulka2[[#This Row],[ročník]],'2. Kategorie'!B:E,4,0),"?")))</f>
        <v>?</v>
      </c>
      <c r="H219" s="11" t="str">
        <f>IF(COUNTIFS([start. č.],Tabulka2[[#This Row],[start. č.]])&gt;1,"duplicita!","ok")</f>
        <v>ok</v>
      </c>
    </row>
    <row r="220" spans="2:8">
      <c r="B220" s="18"/>
      <c r="C220" s="19"/>
      <c r="D220" s="18"/>
      <c r="E220" s="19"/>
      <c r="F220" s="18"/>
      <c r="G220" s="15" t="str">
        <f>IF(ISBLANK('1. Index'!$C$13),"-",IF(Tabulka2[[#This Row],[m/ž]]="M",VLOOKUP(Tabulka2[[#This Row],[ročník]],'2. Kategorie'!B:E,3,0),IF(Tabulka2[[#This Row],[m/ž]]="Z",VLOOKUP(Tabulka2[[#This Row],[ročník]],'2. Kategorie'!B:E,4,0),"?")))</f>
        <v>?</v>
      </c>
      <c r="H220" s="11" t="str">
        <f>IF(COUNTIFS([start. č.],Tabulka2[[#This Row],[start. č.]])&gt;1,"duplicita!","ok")</f>
        <v>ok</v>
      </c>
    </row>
    <row r="221" spans="2:8">
      <c r="B221" s="18"/>
      <c r="C221" s="19"/>
      <c r="D221" s="18"/>
      <c r="E221" s="19"/>
      <c r="F221" s="18"/>
      <c r="G221" s="15" t="str">
        <f>IF(ISBLANK('1. Index'!$C$13),"-",IF(Tabulka2[[#This Row],[m/ž]]="M",VLOOKUP(Tabulka2[[#This Row],[ročník]],'2. Kategorie'!B:E,3,0),IF(Tabulka2[[#This Row],[m/ž]]="Z",VLOOKUP(Tabulka2[[#This Row],[ročník]],'2. Kategorie'!B:E,4,0),"?")))</f>
        <v>?</v>
      </c>
      <c r="H221" s="11" t="str">
        <f>IF(COUNTIFS([start. č.],Tabulka2[[#This Row],[start. č.]])&gt;1,"duplicita!","ok")</f>
        <v>ok</v>
      </c>
    </row>
    <row r="222" spans="2:8">
      <c r="B222" s="18"/>
      <c r="C222" s="19"/>
      <c r="D222" s="18"/>
      <c r="E222" s="19"/>
      <c r="F222" s="18"/>
      <c r="G222" s="15" t="str">
        <f>IF(ISBLANK('1. Index'!$C$13),"-",IF(Tabulka2[[#This Row],[m/ž]]="M",VLOOKUP(Tabulka2[[#This Row],[ročník]],'2. Kategorie'!B:E,3,0),IF(Tabulka2[[#This Row],[m/ž]]="Z",VLOOKUP(Tabulka2[[#This Row],[ročník]],'2. Kategorie'!B:E,4,0),"?")))</f>
        <v>?</v>
      </c>
      <c r="H222" s="11" t="str">
        <f>IF(COUNTIFS([start. č.],Tabulka2[[#This Row],[start. č.]])&gt;1,"duplicita!","ok")</f>
        <v>ok</v>
      </c>
    </row>
    <row r="223" spans="2:8">
      <c r="B223" s="18"/>
      <c r="C223" s="19"/>
      <c r="D223" s="18"/>
      <c r="E223" s="19"/>
      <c r="F223" s="18"/>
      <c r="G223" s="15" t="str">
        <f>IF(ISBLANK('1. Index'!$C$13),"-",IF(Tabulka2[[#This Row],[m/ž]]="M",VLOOKUP(Tabulka2[[#This Row],[ročník]],'2. Kategorie'!B:E,3,0),IF(Tabulka2[[#This Row],[m/ž]]="Z",VLOOKUP(Tabulka2[[#This Row],[ročník]],'2. Kategorie'!B:E,4,0),"?")))</f>
        <v>?</v>
      </c>
      <c r="H223" s="11" t="str">
        <f>IF(COUNTIFS([start. č.],Tabulka2[[#This Row],[start. č.]])&gt;1,"duplicita!","ok")</f>
        <v>ok</v>
      </c>
    </row>
    <row r="224" spans="2:8">
      <c r="B224" s="18"/>
      <c r="C224" s="19"/>
      <c r="D224" s="18"/>
      <c r="E224" s="19"/>
      <c r="F224" s="18"/>
      <c r="G224" s="15" t="str">
        <f>IF(ISBLANK('1. Index'!$C$13),"-",IF(Tabulka2[[#This Row],[m/ž]]="M",VLOOKUP(Tabulka2[[#This Row],[ročník]],'2. Kategorie'!B:E,3,0),IF(Tabulka2[[#This Row],[m/ž]]="Z",VLOOKUP(Tabulka2[[#This Row],[ročník]],'2. Kategorie'!B:E,4,0),"?")))</f>
        <v>?</v>
      </c>
      <c r="H224" s="11" t="str">
        <f>IF(COUNTIFS([start. č.],Tabulka2[[#This Row],[start. č.]])&gt;1,"duplicita!","ok")</f>
        <v>ok</v>
      </c>
    </row>
    <row r="225" spans="2:8">
      <c r="B225" s="18"/>
      <c r="C225" s="19"/>
      <c r="D225" s="18"/>
      <c r="E225" s="19"/>
      <c r="F225" s="18"/>
      <c r="G225" s="15" t="str">
        <f>IF(ISBLANK('1. Index'!$C$13),"-",IF(Tabulka2[[#This Row],[m/ž]]="M",VLOOKUP(Tabulka2[[#This Row],[ročník]],'2. Kategorie'!B:E,3,0),IF(Tabulka2[[#This Row],[m/ž]]="Z",VLOOKUP(Tabulka2[[#This Row],[ročník]],'2. Kategorie'!B:E,4,0),"?")))</f>
        <v>?</v>
      </c>
      <c r="H225" s="11" t="str">
        <f>IF(COUNTIFS([start. č.],Tabulka2[[#This Row],[start. č.]])&gt;1,"duplicita!","ok")</f>
        <v>ok</v>
      </c>
    </row>
    <row r="226" spans="2:8">
      <c r="B226" s="18"/>
      <c r="C226" s="19"/>
      <c r="D226" s="18"/>
      <c r="E226" s="19"/>
      <c r="F226" s="18"/>
      <c r="G226" s="15" t="str">
        <f>IF(ISBLANK('1. Index'!$C$13),"-",IF(Tabulka2[[#This Row],[m/ž]]="M",VLOOKUP(Tabulka2[[#This Row],[ročník]],'2. Kategorie'!B:E,3,0),IF(Tabulka2[[#This Row],[m/ž]]="Z",VLOOKUP(Tabulka2[[#This Row],[ročník]],'2. Kategorie'!B:E,4,0),"?")))</f>
        <v>?</v>
      </c>
      <c r="H226" s="11" t="str">
        <f>IF(COUNTIFS([start. č.],Tabulka2[[#This Row],[start. č.]])&gt;1,"duplicita!","ok")</f>
        <v>ok</v>
      </c>
    </row>
    <row r="227" spans="2:8">
      <c r="B227" s="18"/>
      <c r="C227" s="19"/>
      <c r="D227" s="18"/>
      <c r="E227" s="19"/>
      <c r="F227" s="18"/>
      <c r="G227" s="15" t="str">
        <f>IF(ISBLANK('1. Index'!$C$13),"-",IF(Tabulka2[[#This Row],[m/ž]]="M",VLOOKUP(Tabulka2[[#This Row],[ročník]],'2. Kategorie'!B:E,3,0),IF(Tabulka2[[#This Row],[m/ž]]="Z",VLOOKUP(Tabulka2[[#This Row],[ročník]],'2. Kategorie'!B:E,4,0),"?")))</f>
        <v>?</v>
      </c>
      <c r="H227" s="11" t="str">
        <f>IF(COUNTIFS([start. č.],Tabulka2[[#This Row],[start. č.]])&gt;1,"duplicita!","ok")</f>
        <v>ok</v>
      </c>
    </row>
    <row r="228" spans="2:8">
      <c r="B228" s="18"/>
      <c r="C228" s="19"/>
      <c r="D228" s="18"/>
      <c r="E228" s="19"/>
      <c r="F228" s="18"/>
      <c r="G228" s="15" t="str">
        <f>IF(ISBLANK('1. Index'!$C$13),"-",IF(Tabulka2[[#This Row],[m/ž]]="M",VLOOKUP(Tabulka2[[#This Row],[ročník]],'2. Kategorie'!B:E,3,0),IF(Tabulka2[[#This Row],[m/ž]]="Z",VLOOKUP(Tabulka2[[#This Row],[ročník]],'2. Kategorie'!B:E,4,0),"?")))</f>
        <v>?</v>
      </c>
      <c r="H228" s="11" t="str">
        <f>IF(COUNTIFS([start. č.],Tabulka2[[#This Row],[start. č.]])&gt;1,"duplicita!","ok")</f>
        <v>ok</v>
      </c>
    </row>
    <row r="229" spans="2:8">
      <c r="B229" s="18"/>
      <c r="C229" s="19"/>
      <c r="D229" s="18"/>
      <c r="E229" s="19"/>
      <c r="F229" s="18"/>
      <c r="G229" s="15" t="str">
        <f>IF(ISBLANK('1. Index'!$C$13),"-",IF(Tabulka2[[#This Row],[m/ž]]="M",VLOOKUP(Tabulka2[[#This Row],[ročník]],'2. Kategorie'!B:E,3,0),IF(Tabulka2[[#This Row],[m/ž]]="Z",VLOOKUP(Tabulka2[[#This Row],[ročník]],'2. Kategorie'!B:E,4,0),"?")))</f>
        <v>?</v>
      </c>
      <c r="H229" s="11" t="str">
        <f>IF(COUNTIFS([start. č.],Tabulka2[[#This Row],[start. č.]])&gt;1,"duplicita!","ok")</f>
        <v>ok</v>
      </c>
    </row>
    <row r="230" spans="2:8">
      <c r="B230" s="18"/>
      <c r="C230" s="19"/>
      <c r="D230" s="18"/>
      <c r="E230" s="19"/>
      <c r="F230" s="18"/>
      <c r="G230" s="15" t="str">
        <f>IF(ISBLANK('1. Index'!$C$13),"-",IF(Tabulka2[[#This Row],[m/ž]]="M",VLOOKUP(Tabulka2[[#This Row],[ročník]],'2. Kategorie'!B:E,3,0),IF(Tabulka2[[#This Row],[m/ž]]="Z",VLOOKUP(Tabulka2[[#This Row],[ročník]],'2. Kategorie'!B:E,4,0),"?")))</f>
        <v>?</v>
      </c>
      <c r="H230" s="11" t="str">
        <f>IF(COUNTIFS([start. č.],Tabulka2[[#This Row],[start. č.]])&gt;1,"duplicita!","ok")</f>
        <v>ok</v>
      </c>
    </row>
    <row r="231" spans="2:8">
      <c r="B231" s="18"/>
      <c r="C231" s="19"/>
      <c r="D231" s="18"/>
      <c r="E231" s="19"/>
      <c r="F231" s="18"/>
      <c r="G231" s="15" t="str">
        <f>IF(ISBLANK('1. Index'!$C$13),"-",IF(Tabulka2[[#This Row],[m/ž]]="M",VLOOKUP(Tabulka2[[#This Row],[ročník]],'2. Kategorie'!B:E,3,0),IF(Tabulka2[[#This Row],[m/ž]]="Z",VLOOKUP(Tabulka2[[#This Row],[ročník]],'2. Kategorie'!B:E,4,0),"?")))</f>
        <v>?</v>
      </c>
      <c r="H231" s="11" t="str">
        <f>IF(COUNTIFS([start. č.],Tabulka2[[#This Row],[start. č.]])&gt;1,"duplicita!","ok")</f>
        <v>ok</v>
      </c>
    </row>
    <row r="232" spans="2:8">
      <c r="B232" s="18"/>
      <c r="C232" s="19"/>
      <c r="D232" s="18"/>
      <c r="E232" s="19"/>
      <c r="F232" s="18"/>
      <c r="G232" s="15" t="str">
        <f>IF(ISBLANK('1. Index'!$C$13),"-",IF(Tabulka2[[#This Row],[m/ž]]="M",VLOOKUP(Tabulka2[[#This Row],[ročník]],'2. Kategorie'!B:E,3,0),IF(Tabulka2[[#This Row],[m/ž]]="Z",VLOOKUP(Tabulka2[[#This Row],[ročník]],'2. Kategorie'!B:E,4,0),"?")))</f>
        <v>?</v>
      </c>
      <c r="H232" s="11" t="str">
        <f>IF(COUNTIFS([start. č.],Tabulka2[[#This Row],[start. č.]])&gt;1,"duplicita!","ok")</f>
        <v>ok</v>
      </c>
    </row>
    <row r="233" spans="2:8">
      <c r="B233" s="18"/>
      <c r="C233" s="19"/>
      <c r="D233" s="18"/>
      <c r="E233" s="19"/>
      <c r="F233" s="18"/>
      <c r="G233" s="15" t="str">
        <f>IF(ISBLANK('1. Index'!$C$13),"-",IF(Tabulka2[[#This Row],[m/ž]]="M",VLOOKUP(Tabulka2[[#This Row],[ročník]],'2. Kategorie'!B:E,3,0),IF(Tabulka2[[#This Row],[m/ž]]="Z",VLOOKUP(Tabulka2[[#This Row],[ročník]],'2. Kategorie'!B:E,4,0),"?")))</f>
        <v>?</v>
      </c>
      <c r="H233" s="11" t="str">
        <f>IF(COUNTIFS([start. č.],Tabulka2[[#This Row],[start. č.]])&gt;1,"duplicita!","ok")</f>
        <v>ok</v>
      </c>
    </row>
    <row r="234" spans="2:8">
      <c r="B234" s="18"/>
      <c r="C234" s="19"/>
      <c r="D234" s="18"/>
      <c r="E234" s="19"/>
      <c r="F234" s="18"/>
      <c r="G234" s="15" t="str">
        <f>IF(ISBLANK('1. Index'!$C$13),"-",IF(Tabulka2[[#This Row],[m/ž]]="M",VLOOKUP(Tabulka2[[#This Row],[ročník]],'2. Kategorie'!B:E,3,0),IF(Tabulka2[[#This Row],[m/ž]]="Z",VLOOKUP(Tabulka2[[#This Row],[ročník]],'2. Kategorie'!B:E,4,0),"?")))</f>
        <v>?</v>
      </c>
      <c r="H234" s="11" t="str">
        <f>IF(COUNTIFS([start. č.],Tabulka2[[#This Row],[start. č.]])&gt;1,"duplicita!","ok")</f>
        <v>ok</v>
      </c>
    </row>
    <row r="235" spans="2:8">
      <c r="B235" s="18"/>
      <c r="C235" s="19"/>
      <c r="D235" s="18"/>
      <c r="E235" s="19"/>
      <c r="F235" s="18"/>
      <c r="G235" s="15" t="str">
        <f>IF(ISBLANK('1. Index'!$C$13),"-",IF(Tabulka2[[#This Row],[m/ž]]="M",VLOOKUP(Tabulka2[[#This Row],[ročník]],'2. Kategorie'!B:E,3,0),IF(Tabulka2[[#This Row],[m/ž]]="Z",VLOOKUP(Tabulka2[[#This Row],[ročník]],'2. Kategorie'!B:E,4,0),"?")))</f>
        <v>?</v>
      </c>
      <c r="H235" s="11" t="str">
        <f>IF(COUNTIFS([start. č.],Tabulka2[[#This Row],[start. č.]])&gt;1,"duplicita!","ok")</f>
        <v>ok</v>
      </c>
    </row>
    <row r="236" spans="2:8">
      <c r="B236" s="18"/>
      <c r="C236" s="19"/>
      <c r="D236" s="18"/>
      <c r="E236" s="19"/>
      <c r="F236" s="18"/>
      <c r="G236" s="15" t="str">
        <f>IF(ISBLANK('1. Index'!$C$13),"-",IF(Tabulka2[[#This Row],[m/ž]]="M",VLOOKUP(Tabulka2[[#This Row],[ročník]],'2. Kategorie'!B:E,3,0),IF(Tabulka2[[#This Row],[m/ž]]="Z",VLOOKUP(Tabulka2[[#This Row],[ročník]],'2. Kategorie'!B:E,4,0),"?")))</f>
        <v>?</v>
      </c>
      <c r="H236" s="11" t="str">
        <f>IF(COUNTIFS([start. č.],Tabulka2[[#This Row],[start. č.]])&gt;1,"duplicita!","ok")</f>
        <v>ok</v>
      </c>
    </row>
    <row r="237" spans="2:8">
      <c r="B237" s="18"/>
      <c r="C237" s="19"/>
      <c r="D237" s="18"/>
      <c r="E237" s="19"/>
      <c r="F237" s="18"/>
      <c r="G237" s="15" t="str">
        <f>IF(ISBLANK('1. Index'!$C$13),"-",IF(Tabulka2[[#This Row],[m/ž]]="M",VLOOKUP(Tabulka2[[#This Row],[ročník]],'2. Kategorie'!B:E,3,0),IF(Tabulka2[[#This Row],[m/ž]]="Z",VLOOKUP(Tabulka2[[#This Row],[ročník]],'2. Kategorie'!B:E,4,0),"?")))</f>
        <v>?</v>
      </c>
      <c r="H237" s="11" t="str">
        <f>IF(COUNTIFS([start. č.],Tabulka2[[#This Row],[start. č.]])&gt;1,"duplicita!","ok")</f>
        <v>ok</v>
      </c>
    </row>
    <row r="238" spans="2:8">
      <c r="B238" s="18"/>
      <c r="C238" s="19"/>
      <c r="D238" s="18"/>
      <c r="E238" s="19"/>
      <c r="F238" s="18"/>
      <c r="G238" s="15" t="str">
        <f>IF(ISBLANK('1. Index'!$C$13),"-",IF(Tabulka2[[#This Row],[m/ž]]="M",VLOOKUP(Tabulka2[[#This Row],[ročník]],'2. Kategorie'!B:E,3,0),IF(Tabulka2[[#This Row],[m/ž]]="Z",VLOOKUP(Tabulka2[[#This Row],[ročník]],'2. Kategorie'!B:E,4,0),"?")))</f>
        <v>?</v>
      </c>
      <c r="H238" s="11" t="str">
        <f>IF(COUNTIFS([start. č.],Tabulka2[[#This Row],[start. č.]])&gt;1,"duplicita!","ok")</f>
        <v>ok</v>
      </c>
    </row>
    <row r="239" spans="2:8">
      <c r="B239" s="18"/>
      <c r="C239" s="19"/>
      <c r="D239" s="18"/>
      <c r="E239" s="19"/>
      <c r="F239" s="18"/>
      <c r="G239" s="15" t="str">
        <f>IF(ISBLANK('1. Index'!$C$13),"-",IF(Tabulka2[[#This Row],[m/ž]]="M",VLOOKUP(Tabulka2[[#This Row],[ročník]],'2. Kategorie'!B:E,3,0),IF(Tabulka2[[#This Row],[m/ž]]="Z",VLOOKUP(Tabulka2[[#This Row],[ročník]],'2. Kategorie'!B:E,4,0),"?")))</f>
        <v>?</v>
      </c>
      <c r="H239" s="11" t="str">
        <f>IF(COUNTIFS([start. č.],Tabulka2[[#This Row],[start. č.]])&gt;1,"duplicita!","ok")</f>
        <v>ok</v>
      </c>
    </row>
    <row r="240" spans="2:8">
      <c r="B240" s="18"/>
      <c r="C240" s="19"/>
      <c r="D240" s="18"/>
      <c r="E240" s="19"/>
      <c r="F240" s="18"/>
      <c r="G240" s="15" t="str">
        <f>IF(ISBLANK('1. Index'!$C$13),"-",IF(Tabulka2[[#This Row],[m/ž]]="M",VLOOKUP(Tabulka2[[#This Row],[ročník]],'2. Kategorie'!B:E,3,0),IF(Tabulka2[[#This Row],[m/ž]]="Z",VLOOKUP(Tabulka2[[#This Row],[ročník]],'2. Kategorie'!B:E,4,0),"?")))</f>
        <v>?</v>
      </c>
      <c r="H240" s="11" t="str">
        <f>IF(COUNTIFS([start. č.],Tabulka2[[#This Row],[start. č.]])&gt;1,"duplicita!","ok")</f>
        <v>ok</v>
      </c>
    </row>
    <row r="241" spans="2:8">
      <c r="B241" s="18"/>
      <c r="C241" s="19"/>
      <c r="D241" s="18"/>
      <c r="E241" s="19"/>
      <c r="F241" s="18"/>
      <c r="G241" s="15" t="str">
        <f>IF(ISBLANK('1. Index'!$C$13),"-",IF(Tabulka2[[#This Row],[m/ž]]="M",VLOOKUP(Tabulka2[[#This Row],[ročník]],'2. Kategorie'!B:E,3,0),IF(Tabulka2[[#This Row],[m/ž]]="Z",VLOOKUP(Tabulka2[[#This Row],[ročník]],'2. Kategorie'!B:E,4,0),"?")))</f>
        <v>?</v>
      </c>
      <c r="H241" s="11" t="str">
        <f>IF(COUNTIFS([start. č.],Tabulka2[[#This Row],[start. č.]])&gt;1,"duplicita!","ok")</f>
        <v>ok</v>
      </c>
    </row>
    <row r="242" spans="2:8">
      <c r="B242" s="18"/>
      <c r="C242" s="19"/>
      <c r="D242" s="18"/>
      <c r="E242" s="19"/>
      <c r="F242" s="18"/>
      <c r="G242" s="15" t="str">
        <f>IF(ISBLANK('1. Index'!$C$13),"-",IF(Tabulka2[[#This Row],[m/ž]]="M",VLOOKUP(Tabulka2[[#This Row],[ročník]],'2. Kategorie'!B:E,3,0),IF(Tabulka2[[#This Row],[m/ž]]="Z",VLOOKUP(Tabulka2[[#This Row],[ročník]],'2. Kategorie'!B:E,4,0),"?")))</f>
        <v>?</v>
      </c>
      <c r="H242" s="11" t="str">
        <f>IF(COUNTIFS([start. č.],Tabulka2[[#This Row],[start. č.]])&gt;1,"duplicita!","ok")</f>
        <v>ok</v>
      </c>
    </row>
    <row r="243" spans="2:8">
      <c r="B243" s="18"/>
      <c r="C243" s="19"/>
      <c r="D243" s="18"/>
      <c r="E243" s="19"/>
      <c r="F243" s="18"/>
      <c r="G243" s="15" t="str">
        <f>IF(ISBLANK('1. Index'!$C$13),"-",IF(Tabulka2[[#This Row],[m/ž]]="M",VLOOKUP(Tabulka2[[#This Row],[ročník]],'2. Kategorie'!B:E,3,0),IF(Tabulka2[[#This Row],[m/ž]]="Z",VLOOKUP(Tabulka2[[#This Row],[ročník]],'2. Kategorie'!B:E,4,0),"?")))</f>
        <v>?</v>
      </c>
      <c r="H243" s="11" t="str">
        <f>IF(COUNTIFS([start. č.],Tabulka2[[#This Row],[start. č.]])&gt;1,"duplicita!","ok")</f>
        <v>ok</v>
      </c>
    </row>
    <row r="244" spans="2:8">
      <c r="B244" s="18"/>
      <c r="C244" s="19"/>
      <c r="D244" s="18"/>
      <c r="E244" s="19"/>
      <c r="F244" s="18"/>
      <c r="G244" s="15" t="str">
        <f>IF(ISBLANK('1. Index'!$C$13),"-",IF(Tabulka2[[#This Row],[m/ž]]="M",VLOOKUP(Tabulka2[[#This Row],[ročník]],'2. Kategorie'!B:E,3,0),IF(Tabulka2[[#This Row],[m/ž]]="Z",VLOOKUP(Tabulka2[[#This Row],[ročník]],'2. Kategorie'!B:E,4,0),"?")))</f>
        <v>?</v>
      </c>
      <c r="H244" s="11" t="str">
        <f>IF(COUNTIFS([start. č.],Tabulka2[[#This Row],[start. č.]])&gt;1,"duplicita!","ok")</f>
        <v>ok</v>
      </c>
    </row>
    <row r="245" spans="2:8">
      <c r="B245" s="18"/>
      <c r="C245" s="19"/>
      <c r="D245" s="18"/>
      <c r="E245" s="19"/>
      <c r="F245" s="18"/>
      <c r="G245" s="15" t="str">
        <f>IF(ISBLANK('1. Index'!$C$13),"-",IF(Tabulka2[[#This Row],[m/ž]]="M",VLOOKUP(Tabulka2[[#This Row],[ročník]],'2. Kategorie'!B:E,3,0),IF(Tabulka2[[#This Row],[m/ž]]="Z",VLOOKUP(Tabulka2[[#This Row],[ročník]],'2. Kategorie'!B:E,4,0),"?")))</f>
        <v>?</v>
      </c>
      <c r="H245" s="11" t="str">
        <f>IF(COUNTIFS([start. č.],Tabulka2[[#This Row],[start. č.]])&gt;1,"duplicita!","ok")</f>
        <v>ok</v>
      </c>
    </row>
    <row r="246" spans="2:8">
      <c r="B246" s="18"/>
      <c r="C246" s="19"/>
      <c r="D246" s="18"/>
      <c r="E246" s="19"/>
      <c r="F246" s="18"/>
      <c r="G246" s="15" t="str">
        <f>IF(ISBLANK('1. Index'!$C$13),"-",IF(Tabulka2[[#This Row],[m/ž]]="M",VLOOKUP(Tabulka2[[#This Row],[ročník]],'2. Kategorie'!B:E,3,0),IF(Tabulka2[[#This Row],[m/ž]]="Z",VLOOKUP(Tabulka2[[#This Row],[ročník]],'2. Kategorie'!B:E,4,0),"?")))</f>
        <v>?</v>
      </c>
      <c r="H246" s="11" t="str">
        <f>IF(COUNTIFS([start. č.],Tabulka2[[#This Row],[start. č.]])&gt;1,"duplicita!","ok")</f>
        <v>ok</v>
      </c>
    </row>
    <row r="247" spans="2:8">
      <c r="B247" s="18"/>
      <c r="C247" s="19"/>
      <c r="D247" s="18"/>
      <c r="E247" s="19"/>
      <c r="F247" s="18"/>
      <c r="G247" s="15" t="str">
        <f>IF(ISBLANK('1. Index'!$C$13),"-",IF(Tabulka2[[#This Row],[m/ž]]="M",VLOOKUP(Tabulka2[[#This Row],[ročník]],'2. Kategorie'!B:E,3,0),IF(Tabulka2[[#This Row],[m/ž]]="Z",VLOOKUP(Tabulka2[[#This Row],[ročník]],'2. Kategorie'!B:E,4,0),"?")))</f>
        <v>?</v>
      </c>
      <c r="H247" s="11" t="str">
        <f>IF(COUNTIFS([start. č.],Tabulka2[[#This Row],[start. č.]])&gt;1,"duplicita!","ok")</f>
        <v>ok</v>
      </c>
    </row>
    <row r="248" spans="2:8">
      <c r="B248" s="18"/>
      <c r="C248" s="19"/>
      <c r="D248" s="18"/>
      <c r="E248" s="19"/>
      <c r="F248" s="18"/>
      <c r="G248" s="15" t="str">
        <f>IF(ISBLANK('1. Index'!$C$13),"-",IF(Tabulka2[[#This Row],[m/ž]]="M",VLOOKUP(Tabulka2[[#This Row],[ročník]],'2. Kategorie'!B:E,3,0),IF(Tabulka2[[#This Row],[m/ž]]="Z",VLOOKUP(Tabulka2[[#This Row],[ročník]],'2. Kategorie'!B:E,4,0),"?")))</f>
        <v>?</v>
      </c>
      <c r="H248" s="11" t="str">
        <f>IF(COUNTIFS([start. č.],Tabulka2[[#This Row],[start. č.]])&gt;1,"duplicita!","ok")</f>
        <v>ok</v>
      </c>
    </row>
    <row r="249" spans="2:8">
      <c r="B249" s="18"/>
      <c r="C249" s="19"/>
      <c r="D249" s="18"/>
      <c r="E249" s="19"/>
      <c r="F249" s="18"/>
      <c r="G249" s="15" t="str">
        <f>IF(ISBLANK('1. Index'!$C$13),"-",IF(Tabulka2[[#This Row],[m/ž]]="M",VLOOKUP(Tabulka2[[#This Row],[ročník]],'2. Kategorie'!B:E,3,0),IF(Tabulka2[[#This Row],[m/ž]]="Z",VLOOKUP(Tabulka2[[#This Row],[ročník]],'2. Kategorie'!B:E,4,0),"?")))</f>
        <v>?</v>
      </c>
      <c r="H249" s="11" t="str">
        <f>IF(COUNTIFS([start. č.],Tabulka2[[#This Row],[start. č.]])&gt;1,"duplicita!","ok")</f>
        <v>ok</v>
      </c>
    </row>
    <row r="250" spans="2:8">
      <c r="B250" s="18"/>
      <c r="C250" s="19"/>
      <c r="D250" s="18"/>
      <c r="E250" s="19"/>
      <c r="F250" s="18"/>
      <c r="G250" s="15" t="str">
        <f>IF(ISBLANK('1. Index'!$C$13),"-",IF(Tabulka2[[#This Row],[m/ž]]="M",VLOOKUP(Tabulka2[[#This Row],[ročník]],'2. Kategorie'!B:E,3,0),IF(Tabulka2[[#This Row],[m/ž]]="Z",VLOOKUP(Tabulka2[[#This Row],[ročník]],'2. Kategorie'!B:E,4,0),"?")))</f>
        <v>?</v>
      </c>
      <c r="H250" s="11" t="str">
        <f>IF(COUNTIFS([start. č.],Tabulka2[[#This Row],[start. č.]])&gt;1,"duplicita!","ok")</f>
        <v>ok</v>
      </c>
    </row>
    <row r="251" spans="2:8">
      <c r="B251" s="18"/>
      <c r="C251" s="19"/>
      <c r="D251" s="18"/>
      <c r="E251" s="19"/>
      <c r="F251" s="18"/>
      <c r="G251" s="15" t="str">
        <f>IF(ISBLANK('1. Index'!$C$13),"-",IF(Tabulka2[[#This Row],[m/ž]]="M",VLOOKUP(Tabulka2[[#This Row],[ročník]],'2. Kategorie'!B:E,3,0),IF(Tabulka2[[#This Row],[m/ž]]="Z",VLOOKUP(Tabulka2[[#This Row],[ročník]],'2. Kategorie'!B:E,4,0),"?")))</f>
        <v>?</v>
      </c>
      <c r="H251" s="11" t="str">
        <f>IF(COUNTIFS([start. č.],Tabulka2[[#This Row],[start. č.]])&gt;1,"duplicita!","ok")</f>
        <v>ok</v>
      </c>
    </row>
    <row r="252" spans="2:8">
      <c r="B252" s="18"/>
      <c r="C252" s="19"/>
      <c r="D252" s="18"/>
      <c r="E252" s="19"/>
      <c r="F252" s="18"/>
      <c r="G252" s="15" t="str">
        <f>IF(ISBLANK('1. Index'!$C$13),"-",IF(Tabulka2[[#This Row],[m/ž]]="M",VLOOKUP(Tabulka2[[#This Row],[ročník]],'2. Kategorie'!B:E,3,0),IF(Tabulka2[[#This Row],[m/ž]]="Z",VLOOKUP(Tabulka2[[#This Row],[ročník]],'2. Kategorie'!B:E,4,0),"?")))</f>
        <v>?</v>
      </c>
      <c r="H252" s="11" t="str">
        <f>IF(COUNTIFS([start. č.],Tabulka2[[#This Row],[start. č.]])&gt;1,"duplicita!","ok")</f>
        <v>ok</v>
      </c>
    </row>
    <row r="253" spans="2:8">
      <c r="B253" s="18"/>
      <c r="C253" s="19"/>
      <c r="D253" s="18"/>
      <c r="E253" s="19"/>
      <c r="F253" s="18"/>
      <c r="G253" s="15" t="str">
        <f>IF(ISBLANK('1. Index'!$C$13),"-",IF(Tabulka2[[#This Row],[m/ž]]="M",VLOOKUP(Tabulka2[[#This Row],[ročník]],'2. Kategorie'!B:E,3,0),IF(Tabulka2[[#This Row],[m/ž]]="Z",VLOOKUP(Tabulka2[[#This Row],[ročník]],'2. Kategorie'!B:E,4,0),"?")))</f>
        <v>?</v>
      </c>
      <c r="H253" s="11" t="str">
        <f>IF(COUNTIFS([start. č.],Tabulka2[[#This Row],[start. č.]])&gt;1,"duplicita!","ok")</f>
        <v>ok</v>
      </c>
    </row>
    <row r="254" spans="2:8">
      <c r="B254" s="18"/>
      <c r="C254" s="19"/>
      <c r="D254" s="18"/>
      <c r="E254" s="19"/>
      <c r="F254" s="18"/>
      <c r="G254" s="15" t="str">
        <f>IF(ISBLANK('1. Index'!$C$13),"-",IF(Tabulka2[[#This Row],[m/ž]]="M",VLOOKUP(Tabulka2[[#This Row],[ročník]],'2. Kategorie'!B:E,3,0),IF(Tabulka2[[#This Row],[m/ž]]="Z",VLOOKUP(Tabulka2[[#This Row],[ročník]],'2. Kategorie'!B:E,4,0),"?")))</f>
        <v>?</v>
      </c>
      <c r="H254" s="11" t="str">
        <f>IF(COUNTIFS([start. č.],Tabulka2[[#This Row],[start. č.]])&gt;1,"duplicita!","ok")</f>
        <v>ok</v>
      </c>
    </row>
    <row r="255" spans="2:8">
      <c r="B255" s="18"/>
      <c r="C255" s="19"/>
      <c r="D255" s="18"/>
      <c r="E255" s="19"/>
      <c r="F255" s="18"/>
      <c r="G255" s="15" t="str">
        <f>IF(ISBLANK('1. Index'!$C$13),"-",IF(Tabulka2[[#This Row],[m/ž]]="M",VLOOKUP(Tabulka2[[#This Row],[ročník]],'2. Kategorie'!B:E,3,0),IF(Tabulka2[[#This Row],[m/ž]]="Z",VLOOKUP(Tabulka2[[#This Row],[ročník]],'2. Kategorie'!B:E,4,0),"?")))</f>
        <v>?</v>
      </c>
      <c r="H255" s="11" t="str">
        <f>IF(COUNTIFS([start. č.],Tabulka2[[#This Row],[start. č.]])&gt;1,"duplicita!","ok")</f>
        <v>ok</v>
      </c>
    </row>
    <row r="256" spans="2:8">
      <c r="B256" s="18"/>
      <c r="C256" s="19"/>
      <c r="D256" s="18"/>
      <c r="E256" s="19"/>
      <c r="F256" s="18"/>
      <c r="G256" s="15" t="str">
        <f>IF(ISBLANK('1. Index'!$C$13),"-",IF(Tabulka2[[#This Row],[m/ž]]="M",VLOOKUP(Tabulka2[[#This Row],[ročník]],'2. Kategorie'!B:E,3,0),IF(Tabulka2[[#This Row],[m/ž]]="Z",VLOOKUP(Tabulka2[[#This Row],[ročník]],'2. Kategorie'!B:E,4,0),"?")))</f>
        <v>?</v>
      </c>
      <c r="H256" s="11" t="str">
        <f>IF(COUNTIFS([start. č.],Tabulka2[[#This Row],[start. č.]])&gt;1,"duplicita!","ok")</f>
        <v>ok</v>
      </c>
    </row>
    <row r="257" spans="2:8">
      <c r="B257" s="18"/>
      <c r="C257" s="19"/>
      <c r="D257" s="18"/>
      <c r="E257" s="19"/>
      <c r="F257" s="18"/>
      <c r="G257" s="15" t="str">
        <f>IF(ISBLANK('1. Index'!$C$13),"-",IF(Tabulka2[[#This Row],[m/ž]]="M",VLOOKUP(Tabulka2[[#This Row],[ročník]],'2. Kategorie'!B:E,3,0),IF(Tabulka2[[#This Row],[m/ž]]="Z",VLOOKUP(Tabulka2[[#This Row],[ročník]],'2. Kategorie'!B:E,4,0),"?")))</f>
        <v>?</v>
      </c>
      <c r="H257" s="11" t="str">
        <f>IF(COUNTIFS([start. č.],Tabulka2[[#This Row],[start. č.]])&gt;1,"duplicita!","ok")</f>
        <v>ok</v>
      </c>
    </row>
    <row r="258" spans="2:8">
      <c r="B258" s="18"/>
      <c r="C258" s="19"/>
      <c r="D258" s="18"/>
      <c r="E258" s="19"/>
      <c r="F258" s="18"/>
      <c r="G258" s="15" t="str">
        <f>IF(ISBLANK('1. Index'!$C$13),"-",IF(Tabulka2[[#This Row],[m/ž]]="M",VLOOKUP(Tabulka2[[#This Row],[ročník]],'2. Kategorie'!B:E,3,0),IF(Tabulka2[[#This Row],[m/ž]]="Z",VLOOKUP(Tabulka2[[#This Row],[ročník]],'2. Kategorie'!B:E,4,0),"?")))</f>
        <v>?</v>
      </c>
      <c r="H258" s="11" t="str">
        <f>IF(COUNTIFS([start. č.],Tabulka2[[#This Row],[start. č.]])&gt;1,"duplicita!","ok")</f>
        <v>ok</v>
      </c>
    </row>
    <row r="259" spans="2:8">
      <c r="B259" s="18"/>
      <c r="C259" s="19"/>
      <c r="D259" s="18"/>
      <c r="E259" s="19"/>
      <c r="F259" s="18"/>
      <c r="G259" s="15" t="str">
        <f>IF(ISBLANK('1. Index'!$C$13),"-",IF(Tabulka2[[#This Row],[m/ž]]="M",VLOOKUP(Tabulka2[[#This Row],[ročník]],'2. Kategorie'!B:E,3,0),IF(Tabulka2[[#This Row],[m/ž]]="Z",VLOOKUP(Tabulka2[[#This Row],[ročník]],'2. Kategorie'!B:E,4,0),"?")))</f>
        <v>?</v>
      </c>
      <c r="H259" s="11" t="str">
        <f>IF(COUNTIFS([start. č.],Tabulka2[[#This Row],[start. č.]])&gt;1,"duplicita!","ok")</f>
        <v>ok</v>
      </c>
    </row>
    <row r="260" spans="2:8">
      <c r="B260" s="18"/>
      <c r="C260" s="19"/>
      <c r="D260" s="18"/>
      <c r="E260" s="19"/>
      <c r="F260" s="18"/>
      <c r="G260" s="15" t="str">
        <f>IF(ISBLANK('1. Index'!$C$13),"-",IF(Tabulka2[[#This Row],[m/ž]]="M",VLOOKUP(Tabulka2[[#This Row],[ročník]],'2. Kategorie'!B:E,3,0),IF(Tabulka2[[#This Row],[m/ž]]="Z",VLOOKUP(Tabulka2[[#This Row],[ročník]],'2. Kategorie'!B:E,4,0),"?")))</f>
        <v>?</v>
      </c>
      <c r="H260" s="11" t="str">
        <f>IF(COUNTIFS([start. č.],Tabulka2[[#This Row],[start. č.]])&gt;1,"duplicita!","ok")</f>
        <v>ok</v>
      </c>
    </row>
    <row r="261" spans="2:8">
      <c r="B261" s="18"/>
      <c r="C261" s="19"/>
      <c r="D261" s="18"/>
      <c r="E261" s="19"/>
      <c r="F261" s="18"/>
      <c r="G261" s="15" t="str">
        <f>IF(ISBLANK('1. Index'!$C$13),"-",IF(Tabulka2[[#This Row],[m/ž]]="M",VLOOKUP(Tabulka2[[#This Row],[ročník]],'2. Kategorie'!B:E,3,0),IF(Tabulka2[[#This Row],[m/ž]]="Z",VLOOKUP(Tabulka2[[#This Row],[ročník]],'2. Kategorie'!B:E,4,0),"?")))</f>
        <v>?</v>
      </c>
      <c r="H261" s="11" t="str">
        <f>IF(COUNTIFS([start. č.],Tabulka2[[#This Row],[start. č.]])&gt;1,"duplicita!","ok")</f>
        <v>ok</v>
      </c>
    </row>
    <row r="262" spans="2:8">
      <c r="B262" s="18"/>
      <c r="C262" s="19"/>
      <c r="D262" s="18"/>
      <c r="E262" s="19"/>
      <c r="F262" s="18"/>
      <c r="G262" s="15" t="str">
        <f>IF(ISBLANK('1. Index'!$C$13),"-",IF(Tabulka2[[#This Row],[m/ž]]="M",VLOOKUP(Tabulka2[[#This Row],[ročník]],'2. Kategorie'!B:E,3,0),IF(Tabulka2[[#This Row],[m/ž]]="Z",VLOOKUP(Tabulka2[[#This Row],[ročník]],'2. Kategorie'!B:E,4,0),"?")))</f>
        <v>?</v>
      </c>
      <c r="H262" s="11" t="str">
        <f>IF(COUNTIFS([start. č.],Tabulka2[[#This Row],[start. č.]])&gt;1,"duplicita!","ok")</f>
        <v>ok</v>
      </c>
    </row>
    <row r="263" spans="2:8">
      <c r="B263" s="18"/>
      <c r="C263" s="19"/>
      <c r="D263" s="18"/>
      <c r="E263" s="19"/>
      <c r="F263" s="18"/>
      <c r="G263" s="15" t="str">
        <f>IF(ISBLANK('1. Index'!$C$13),"-",IF(Tabulka2[[#This Row],[m/ž]]="M",VLOOKUP(Tabulka2[[#This Row],[ročník]],'2. Kategorie'!B:E,3,0),IF(Tabulka2[[#This Row],[m/ž]]="Z",VLOOKUP(Tabulka2[[#This Row],[ročník]],'2. Kategorie'!B:E,4,0),"?")))</f>
        <v>?</v>
      </c>
      <c r="H263" s="11" t="str">
        <f>IF(COUNTIFS([start. č.],Tabulka2[[#This Row],[start. č.]])&gt;1,"duplicita!","ok")</f>
        <v>ok</v>
      </c>
    </row>
    <row r="264" spans="2:8">
      <c r="B264" s="18"/>
      <c r="C264" s="19"/>
      <c r="D264" s="18"/>
      <c r="E264" s="19"/>
      <c r="F264" s="18"/>
      <c r="G264" s="15" t="str">
        <f>IF(ISBLANK('1. Index'!$C$13),"-",IF(Tabulka2[[#This Row],[m/ž]]="M",VLOOKUP(Tabulka2[[#This Row],[ročník]],'2. Kategorie'!B:E,3,0),IF(Tabulka2[[#This Row],[m/ž]]="Z",VLOOKUP(Tabulka2[[#This Row],[ročník]],'2. Kategorie'!B:E,4,0),"?")))</f>
        <v>?</v>
      </c>
      <c r="H264" s="11" t="str">
        <f>IF(COUNTIFS([start. č.],Tabulka2[[#This Row],[start. č.]])&gt;1,"duplicita!","ok")</f>
        <v>ok</v>
      </c>
    </row>
    <row r="265" spans="2:8">
      <c r="B265" s="18"/>
      <c r="C265" s="19"/>
      <c r="D265" s="18"/>
      <c r="E265" s="19"/>
      <c r="F265" s="18"/>
      <c r="G265" s="15" t="str">
        <f>IF(ISBLANK('1. Index'!$C$13),"-",IF(Tabulka2[[#This Row],[m/ž]]="M",VLOOKUP(Tabulka2[[#This Row],[ročník]],'2. Kategorie'!B:E,3,0),IF(Tabulka2[[#This Row],[m/ž]]="Z",VLOOKUP(Tabulka2[[#This Row],[ročník]],'2. Kategorie'!B:E,4,0),"?")))</f>
        <v>?</v>
      </c>
      <c r="H265" s="11" t="str">
        <f>IF(COUNTIFS([start. č.],Tabulka2[[#This Row],[start. č.]])&gt;1,"duplicita!","ok")</f>
        <v>ok</v>
      </c>
    </row>
    <row r="266" spans="2:8">
      <c r="B266" s="18"/>
      <c r="C266" s="19"/>
      <c r="D266" s="18"/>
      <c r="E266" s="19"/>
      <c r="F266" s="18"/>
      <c r="G266" s="15" t="str">
        <f>IF(ISBLANK('1. Index'!$C$13),"-",IF(Tabulka2[[#This Row],[m/ž]]="M",VLOOKUP(Tabulka2[[#This Row],[ročník]],'2. Kategorie'!B:E,3,0),IF(Tabulka2[[#This Row],[m/ž]]="Z",VLOOKUP(Tabulka2[[#This Row],[ročník]],'2. Kategorie'!B:E,4,0),"?")))</f>
        <v>?</v>
      </c>
      <c r="H266" s="11" t="str">
        <f>IF(COUNTIFS([start. č.],Tabulka2[[#This Row],[start. č.]])&gt;1,"duplicita!","ok")</f>
        <v>ok</v>
      </c>
    </row>
    <row r="267" spans="2:8">
      <c r="B267" s="18"/>
      <c r="C267" s="19"/>
      <c r="D267" s="18"/>
      <c r="E267" s="19"/>
      <c r="F267" s="18"/>
      <c r="G267" s="15" t="str">
        <f>IF(ISBLANK('1. Index'!$C$13),"-",IF(Tabulka2[[#This Row],[m/ž]]="M",VLOOKUP(Tabulka2[[#This Row],[ročník]],'2. Kategorie'!B:E,3,0),IF(Tabulka2[[#This Row],[m/ž]]="Z",VLOOKUP(Tabulka2[[#This Row],[ročník]],'2. Kategorie'!B:E,4,0),"?")))</f>
        <v>?</v>
      </c>
      <c r="H267" s="11" t="str">
        <f>IF(COUNTIFS([start. č.],Tabulka2[[#This Row],[start. č.]])&gt;1,"duplicita!","ok")</f>
        <v>ok</v>
      </c>
    </row>
    <row r="268" spans="2:8">
      <c r="B268" s="18"/>
      <c r="C268" s="19"/>
      <c r="D268" s="18"/>
      <c r="E268" s="19"/>
      <c r="F268" s="18"/>
      <c r="G268" s="15" t="str">
        <f>IF(ISBLANK('1. Index'!$C$13),"-",IF(Tabulka2[[#This Row],[m/ž]]="M",VLOOKUP(Tabulka2[[#This Row],[ročník]],'2. Kategorie'!B:E,3,0),IF(Tabulka2[[#This Row],[m/ž]]="Z",VLOOKUP(Tabulka2[[#This Row],[ročník]],'2. Kategorie'!B:E,4,0),"?")))</f>
        <v>?</v>
      </c>
      <c r="H268" s="11" t="str">
        <f>IF(COUNTIFS([start. č.],Tabulka2[[#This Row],[start. č.]])&gt;1,"duplicita!","ok")</f>
        <v>ok</v>
      </c>
    </row>
    <row r="269" spans="2:8">
      <c r="B269" s="18"/>
      <c r="C269" s="19"/>
      <c r="D269" s="18"/>
      <c r="E269" s="19"/>
      <c r="F269" s="18"/>
      <c r="G269" s="15" t="str">
        <f>IF(ISBLANK('1. Index'!$C$13),"-",IF(Tabulka2[[#This Row],[m/ž]]="M",VLOOKUP(Tabulka2[[#This Row],[ročník]],'2. Kategorie'!B:E,3,0),IF(Tabulka2[[#This Row],[m/ž]]="Z",VLOOKUP(Tabulka2[[#This Row],[ročník]],'2. Kategorie'!B:E,4,0),"?")))</f>
        <v>?</v>
      </c>
      <c r="H269" s="11" t="str">
        <f>IF(COUNTIFS([start. č.],Tabulka2[[#This Row],[start. č.]])&gt;1,"duplicita!","ok")</f>
        <v>ok</v>
      </c>
    </row>
    <row r="270" spans="2:8">
      <c r="B270" s="18"/>
      <c r="C270" s="19"/>
      <c r="D270" s="18"/>
      <c r="E270" s="19"/>
      <c r="F270" s="18"/>
      <c r="G270" s="15" t="str">
        <f>IF(ISBLANK('1. Index'!$C$13),"-",IF(Tabulka2[[#This Row],[m/ž]]="M",VLOOKUP(Tabulka2[[#This Row],[ročník]],'2. Kategorie'!B:E,3,0),IF(Tabulka2[[#This Row],[m/ž]]="Z",VLOOKUP(Tabulka2[[#This Row],[ročník]],'2. Kategorie'!B:E,4,0),"?")))</f>
        <v>?</v>
      </c>
      <c r="H270" s="11" t="str">
        <f>IF(COUNTIFS([start. č.],Tabulka2[[#This Row],[start. č.]])&gt;1,"duplicita!","ok")</f>
        <v>ok</v>
      </c>
    </row>
    <row r="271" spans="2:8">
      <c r="B271" s="18"/>
      <c r="C271" s="19"/>
      <c r="D271" s="18"/>
      <c r="E271" s="19"/>
      <c r="F271" s="18"/>
      <c r="G271" s="15" t="str">
        <f>IF(ISBLANK('1. Index'!$C$13),"-",IF(Tabulka2[[#This Row],[m/ž]]="M",VLOOKUP(Tabulka2[[#This Row],[ročník]],'2. Kategorie'!B:E,3,0),IF(Tabulka2[[#This Row],[m/ž]]="Z",VLOOKUP(Tabulka2[[#This Row],[ročník]],'2. Kategorie'!B:E,4,0),"?")))</f>
        <v>?</v>
      </c>
      <c r="H271" s="11" t="str">
        <f>IF(COUNTIFS([start. č.],Tabulka2[[#This Row],[start. č.]])&gt;1,"duplicita!","ok")</f>
        <v>ok</v>
      </c>
    </row>
    <row r="272" spans="2:8">
      <c r="B272" s="18"/>
      <c r="C272" s="19"/>
      <c r="D272" s="18"/>
      <c r="E272" s="19"/>
      <c r="F272" s="18"/>
      <c r="G272" s="15" t="str">
        <f>IF(ISBLANK('1. Index'!$C$13),"-",IF(Tabulka2[[#This Row],[m/ž]]="M",VLOOKUP(Tabulka2[[#This Row],[ročník]],'2. Kategorie'!B:E,3,0),IF(Tabulka2[[#This Row],[m/ž]]="Z",VLOOKUP(Tabulka2[[#This Row],[ročník]],'2. Kategorie'!B:E,4,0),"?")))</f>
        <v>?</v>
      </c>
      <c r="H272" s="11" t="str">
        <f>IF(COUNTIFS([start. č.],Tabulka2[[#This Row],[start. č.]])&gt;1,"duplicita!","ok")</f>
        <v>ok</v>
      </c>
    </row>
    <row r="273" spans="2:8">
      <c r="B273" s="18"/>
      <c r="C273" s="19"/>
      <c r="D273" s="18"/>
      <c r="E273" s="19"/>
      <c r="F273" s="18"/>
      <c r="G273" s="15" t="str">
        <f>IF(ISBLANK('1. Index'!$C$13),"-",IF(Tabulka2[[#This Row],[m/ž]]="M",VLOOKUP(Tabulka2[[#This Row],[ročník]],'2. Kategorie'!B:E,3,0),IF(Tabulka2[[#This Row],[m/ž]]="Z",VLOOKUP(Tabulka2[[#This Row],[ročník]],'2. Kategorie'!B:E,4,0),"?")))</f>
        <v>?</v>
      </c>
      <c r="H273" s="11" t="str">
        <f>IF(COUNTIFS([start. č.],Tabulka2[[#This Row],[start. č.]])&gt;1,"duplicita!","ok")</f>
        <v>ok</v>
      </c>
    </row>
    <row r="274" spans="2:8">
      <c r="B274" s="18"/>
      <c r="C274" s="19"/>
      <c r="D274" s="18"/>
      <c r="E274" s="19"/>
      <c r="F274" s="18"/>
      <c r="G274" s="15" t="str">
        <f>IF(ISBLANK('1. Index'!$C$13),"-",IF(Tabulka2[[#This Row],[m/ž]]="M",VLOOKUP(Tabulka2[[#This Row],[ročník]],'2. Kategorie'!B:E,3,0),IF(Tabulka2[[#This Row],[m/ž]]="Z",VLOOKUP(Tabulka2[[#This Row],[ročník]],'2. Kategorie'!B:E,4,0),"?")))</f>
        <v>?</v>
      </c>
      <c r="H274" s="11" t="str">
        <f>IF(COUNTIFS([start. č.],Tabulka2[[#This Row],[start. č.]])&gt;1,"duplicita!","ok")</f>
        <v>ok</v>
      </c>
    </row>
    <row r="275" spans="2:8">
      <c r="B275" s="18"/>
      <c r="C275" s="19"/>
      <c r="D275" s="18"/>
      <c r="E275" s="19"/>
      <c r="F275" s="18"/>
      <c r="G275" s="15" t="str">
        <f>IF(ISBLANK('1. Index'!$C$13),"-",IF(Tabulka2[[#This Row],[m/ž]]="M",VLOOKUP(Tabulka2[[#This Row],[ročník]],'2. Kategorie'!B:E,3,0),IF(Tabulka2[[#This Row],[m/ž]]="Z",VLOOKUP(Tabulka2[[#This Row],[ročník]],'2. Kategorie'!B:E,4,0),"?")))</f>
        <v>?</v>
      </c>
      <c r="H275" s="11" t="str">
        <f>IF(COUNTIFS([start. č.],Tabulka2[[#This Row],[start. č.]])&gt;1,"duplicita!","ok")</f>
        <v>ok</v>
      </c>
    </row>
    <row r="276" spans="2:8">
      <c r="B276" s="18"/>
      <c r="C276" s="19"/>
      <c r="D276" s="18"/>
      <c r="E276" s="19"/>
      <c r="F276" s="18"/>
      <c r="G276" s="15" t="str">
        <f>IF(ISBLANK('1. Index'!$C$13),"-",IF(Tabulka2[[#This Row],[m/ž]]="M",VLOOKUP(Tabulka2[[#This Row],[ročník]],'2. Kategorie'!B:E,3,0),IF(Tabulka2[[#This Row],[m/ž]]="Z",VLOOKUP(Tabulka2[[#This Row],[ročník]],'2. Kategorie'!B:E,4,0),"?")))</f>
        <v>?</v>
      </c>
      <c r="H276" s="11" t="str">
        <f>IF(COUNTIFS([start. č.],Tabulka2[[#This Row],[start. č.]])&gt;1,"duplicita!","ok")</f>
        <v>ok</v>
      </c>
    </row>
    <row r="277" spans="2:8">
      <c r="B277" s="18"/>
      <c r="C277" s="19"/>
      <c r="D277" s="18"/>
      <c r="E277" s="19"/>
      <c r="F277" s="18"/>
      <c r="G277" s="15" t="str">
        <f>IF(ISBLANK('1. Index'!$C$13),"-",IF(Tabulka2[[#This Row],[m/ž]]="M",VLOOKUP(Tabulka2[[#This Row],[ročník]],'2. Kategorie'!B:E,3,0),IF(Tabulka2[[#This Row],[m/ž]]="Z",VLOOKUP(Tabulka2[[#This Row],[ročník]],'2. Kategorie'!B:E,4,0),"?")))</f>
        <v>?</v>
      </c>
      <c r="H277" s="11" t="str">
        <f>IF(COUNTIFS([start. č.],Tabulka2[[#This Row],[start. č.]])&gt;1,"duplicita!","ok")</f>
        <v>ok</v>
      </c>
    </row>
    <row r="278" spans="2:8">
      <c r="B278" s="18"/>
      <c r="C278" s="19"/>
      <c r="D278" s="18"/>
      <c r="E278" s="19"/>
      <c r="F278" s="18"/>
      <c r="G278" s="15" t="str">
        <f>IF(ISBLANK('1. Index'!$C$13),"-",IF(Tabulka2[[#This Row],[m/ž]]="M",VLOOKUP(Tabulka2[[#This Row],[ročník]],'2. Kategorie'!B:E,3,0),IF(Tabulka2[[#This Row],[m/ž]]="Z",VLOOKUP(Tabulka2[[#This Row],[ročník]],'2. Kategorie'!B:E,4,0),"?")))</f>
        <v>?</v>
      </c>
      <c r="H278" s="11" t="str">
        <f>IF(COUNTIFS([start. č.],Tabulka2[[#This Row],[start. č.]])&gt;1,"duplicita!","ok")</f>
        <v>ok</v>
      </c>
    </row>
    <row r="279" spans="2:8">
      <c r="B279" s="18"/>
      <c r="C279" s="19"/>
      <c r="D279" s="18"/>
      <c r="E279" s="19"/>
      <c r="F279" s="18"/>
      <c r="G279" s="15" t="str">
        <f>IF(ISBLANK('1. Index'!$C$13),"-",IF(Tabulka2[[#This Row],[m/ž]]="M",VLOOKUP(Tabulka2[[#This Row],[ročník]],'2. Kategorie'!B:E,3,0),IF(Tabulka2[[#This Row],[m/ž]]="Z",VLOOKUP(Tabulka2[[#This Row],[ročník]],'2. Kategorie'!B:E,4,0),"?")))</f>
        <v>?</v>
      </c>
      <c r="H279" s="11" t="str">
        <f>IF(COUNTIFS([start. č.],Tabulka2[[#This Row],[start. č.]])&gt;1,"duplicita!","ok")</f>
        <v>ok</v>
      </c>
    </row>
    <row r="280" spans="2:8">
      <c r="B280" s="18"/>
      <c r="C280" s="19"/>
      <c r="D280" s="18"/>
      <c r="E280" s="19"/>
      <c r="F280" s="18"/>
      <c r="G280" s="15" t="str">
        <f>IF(ISBLANK('1. Index'!$C$13),"-",IF(Tabulka2[[#This Row],[m/ž]]="M",VLOOKUP(Tabulka2[[#This Row],[ročník]],'2. Kategorie'!B:E,3,0),IF(Tabulka2[[#This Row],[m/ž]]="Z",VLOOKUP(Tabulka2[[#This Row],[ročník]],'2. Kategorie'!B:E,4,0),"?")))</f>
        <v>?</v>
      </c>
      <c r="H280" s="11" t="str">
        <f>IF(COUNTIFS([start. č.],Tabulka2[[#This Row],[start. č.]])&gt;1,"duplicita!","ok")</f>
        <v>ok</v>
      </c>
    </row>
    <row r="281" spans="2:8">
      <c r="B281" s="18"/>
      <c r="C281" s="19"/>
      <c r="D281" s="18"/>
      <c r="E281" s="19"/>
      <c r="F281" s="18"/>
      <c r="G281" s="15" t="str">
        <f>IF(ISBLANK('1. Index'!$C$13),"-",IF(Tabulka2[[#This Row],[m/ž]]="M",VLOOKUP(Tabulka2[[#This Row],[ročník]],'2. Kategorie'!B:E,3,0),IF(Tabulka2[[#This Row],[m/ž]]="Z",VLOOKUP(Tabulka2[[#This Row],[ročník]],'2. Kategorie'!B:E,4,0),"?")))</f>
        <v>?</v>
      </c>
      <c r="H281" s="11" t="str">
        <f>IF(COUNTIFS([start. č.],Tabulka2[[#This Row],[start. č.]])&gt;1,"duplicita!","ok")</f>
        <v>ok</v>
      </c>
    </row>
    <row r="282" spans="2:8">
      <c r="B282" s="18"/>
      <c r="C282" s="19"/>
      <c r="D282" s="18"/>
      <c r="E282" s="19"/>
      <c r="F282" s="18"/>
      <c r="G282" s="15" t="str">
        <f>IF(ISBLANK('1. Index'!$C$13),"-",IF(Tabulka2[[#This Row],[m/ž]]="M",VLOOKUP(Tabulka2[[#This Row],[ročník]],'2. Kategorie'!B:E,3,0),IF(Tabulka2[[#This Row],[m/ž]]="Z",VLOOKUP(Tabulka2[[#This Row],[ročník]],'2. Kategorie'!B:E,4,0),"?")))</f>
        <v>?</v>
      </c>
      <c r="H282" s="11" t="str">
        <f>IF(COUNTIFS([start. č.],Tabulka2[[#This Row],[start. č.]])&gt;1,"duplicita!","ok")</f>
        <v>ok</v>
      </c>
    </row>
    <row r="283" spans="2:8">
      <c r="B283" s="18"/>
      <c r="C283" s="19"/>
      <c r="D283" s="18"/>
      <c r="E283" s="19"/>
      <c r="F283" s="18"/>
      <c r="G283" s="15" t="str">
        <f>IF(ISBLANK('1. Index'!$C$13),"-",IF(Tabulka2[[#This Row],[m/ž]]="M",VLOOKUP(Tabulka2[[#This Row],[ročník]],'2. Kategorie'!B:E,3,0),IF(Tabulka2[[#This Row],[m/ž]]="Z",VLOOKUP(Tabulka2[[#This Row],[ročník]],'2. Kategorie'!B:E,4,0),"?")))</f>
        <v>?</v>
      </c>
      <c r="H283" s="11" t="str">
        <f>IF(COUNTIFS([start. č.],Tabulka2[[#This Row],[start. č.]])&gt;1,"duplicita!","ok")</f>
        <v>ok</v>
      </c>
    </row>
    <row r="284" spans="2:8">
      <c r="B284" s="18"/>
      <c r="C284" s="19"/>
      <c r="D284" s="18"/>
      <c r="E284" s="19"/>
      <c r="F284" s="18"/>
      <c r="G284" s="15" t="str">
        <f>IF(ISBLANK('1. Index'!$C$13),"-",IF(Tabulka2[[#This Row],[m/ž]]="M",VLOOKUP(Tabulka2[[#This Row],[ročník]],'2. Kategorie'!B:E,3,0),IF(Tabulka2[[#This Row],[m/ž]]="Z",VLOOKUP(Tabulka2[[#This Row],[ročník]],'2. Kategorie'!B:E,4,0),"?")))</f>
        <v>?</v>
      </c>
      <c r="H284" s="11" t="str">
        <f>IF(COUNTIFS([start. č.],Tabulka2[[#This Row],[start. č.]])&gt;1,"duplicita!","ok")</f>
        <v>ok</v>
      </c>
    </row>
    <row r="285" spans="2:8">
      <c r="B285" s="18"/>
      <c r="C285" s="19"/>
      <c r="D285" s="18"/>
      <c r="E285" s="19"/>
      <c r="F285" s="18"/>
      <c r="G285" s="15" t="str">
        <f>IF(ISBLANK('1. Index'!$C$13),"-",IF(Tabulka2[[#This Row],[m/ž]]="M",VLOOKUP(Tabulka2[[#This Row],[ročník]],'2. Kategorie'!B:E,3,0),IF(Tabulka2[[#This Row],[m/ž]]="Z",VLOOKUP(Tabulka2[[#This Row],[ročník]],'2. Kategorie'!B:E,4,0),"?")))</f>
        <v>?</v>
      </c>
      <c r="H285" s="11" t="str">
        <f>IF(COUNTIFS([start. č.],Tabulka2[[#This Row],[start. č.]])&gt;1,"duplicita!","ok")</f>
        <v>ok</v>
      </c>
    </row>
    <row r="286" spans="2:8">
      <c r="B286" s="18"/>
      <c r="C286" s="19"/>
      <c r="D286" s="18"/>
      <c r="E286" s="19"/>
      <c r="F286" s="18"/>
      <c r="G286" s="15" t="str">
        <f>IF(ISBLANK('1. Index'!$C$13),"-",IF(Tabulka2[[#This Row],[m/ž]]="M",VLOOKUP(Tabulka2[[#This Row],[ročník]],'2. Kategorie'!B:E,3,0),IF(Tabulka2[[#This Row],[m/ž]]="Z",VLOOKUP(Tabulka2[[#This Row],[ročník]],'2. Kategorie'!B:E,4,0),"?")))</f>
        <v>?</v>
      </c>
      <c r="H286" s="11" t="str">
        <f>IF(COUNTIFS([start. č.],Tabulka2[[#This Row],[start. č.]])&gt;1,"duplicita!","ok")</f>
        <v>ok</v>
      </c>
    </row>
    <row r="287" spans="2:8">
      <c r="B287" s="18"/>
      <c r="C287" s="19"/>
      <c r="D287" s="18"/>
      <c r="E287" s="19"/>
      <c r="F287" s="18"/>
      <c r="G287" s="15" t="str">
        <f>IF(ISBLANK('1. Index'!$C$13),"-",IF(Tabulka2[[#This Row],[m/ž]]="M",VLOOKUP(Tabulka2[[#This Row],[ročník]],'2. Kategorie'!B:E,3,0),IF(Tabulka2[[#This Row],[m/ž]]="Z",VLOOKUP(Tabulka2[[#This Row],[ročník]],'2. Kategorie'!B:E,4,0),"?")))</f>
        <v>?</v>
      </c>
      <c r="H287" s="11" t="str">
        <f>IF(COUNTIFS([start. č.],Tabulka2[[#This Row],[start. č.]])&gt;1,"duplicita!","ok")</f>
        <v>ok</v>
      </c>
    </row>
    <row r="288" spans="2:8">
      <c r="B288" s="18"/>
      <c r="C288" s="19"/>
      <c r="D288" s="18"/>
      <c r="E288" s="19"/>
      <c r="F288" s="18"/>
      <c r="G288" s="15" t="str">
        <f>IF(ISBLANK('1. Index'!$C$13),"-",IF(Tabulka2[[#This Row],[m/ž]]="M",VLOOKUP(Tabulka2[[#This Row],[ročník]],'2. Kategorie'!B:E,3,0),IF(Tabulka2[[#This Row],[m/ž]]="Z",VLOOKUP(Tabulka2[[#This Row],[ročník]],'2. Kategorie'!B:E,4,0),"?")))</f>
        <v>?</v>
      </c>
      <c r="H288" s="11" t="str">
        <f>IF(COUNTIFS([start. č.],Tabulka2[[#This Row],[start. č.]])&gt;1,"duplicita!","ok")</f>
        <v>ok</v>
      </c>
    </row>
    <row r="289" spans="2:8">
      <c r="B289" s="18"/>
      <c r="C289" s="19"/>
      <c r="D289" s="18"/>
      <c r="E289" s="19"/>
      <c r="F289" s="18"/>
      <c r="G289" s="15" t="str">
        <f>IF(ISBLANK('1. Index'!$C$13),"-",IF(Tabulka2[[#This Row],[m/ž]]="M",VLOOKUP(Tabulka2[[#This Row],[ročník]],'2. Kategorie'!B:E,3,0),IF(Tabulka2[[#This Row],[m/ž]]="Z",VLOOKUP(Tabulka2[[#This Row],[ročník]],'2. Kategorie'!B:E,4,0),"?")))</f>
        <v>?</v>
      </c>
      <c r="H289" s="11" t="str">
        <f>IF(COUNTIFS([start. č.],Tabulka2[[#This Row],[start. č.]])&gt;1,"duplicita!","ok")</f>
        <v>ok</v>
      </c>
    </row>
    <row r="290" spans="2:8">
      <c r="B290" s="18"/>
      <c r="C290" s="19"/>
      <c r="D290" s="18"/>
      <c r="E290" s="19"/>
      <c r="F290" s="18"/>
      <c r="G290" s="15" t="str">
        <f>IF(ISBLANK('1. Index'!$C$13),"-",IF(Tabulka2[[#This Row],[m/ž]]="M",VLOOKUP(Tabulka2[[#This Row],[ročník]],'2. Kategorie'!B:E,3,0),IF(Tabulka2[[#This Row],[m/ž]]="Z",VLOOKUP(Tabulka2[[#This Row],[ročník]],'2. Kategorie'!B:E,4,0),"?")))</f>
        <v>?</v>
      </c>
      <c r="H290" s="11" t="str">
        <f>IF(COUNTIFS([start. č.],Tabulka2[[#This Row],[start. č.]])&gt;1,"duplicita!","ok")</f>
        <v>ok</v>
      </c>
    </row>
    <row r="291" spans="2:8">
      <c r="B291" s="18"/>
      <c r="C291" s="19"/>
      <c r="D291" s="18"/>
      <c r="E291" s="19"/>
      <c r="F291" s="18"/>
      <c r="G291" s="15" t="str">
        <f>IF(ISBLANK('1. Index'!$C$13),"-",IF(Tabulka2[[#This Row],[m/ž]]="M",VLOOKUP(Tabulka2[[#This Row],[ročník]],'2. Kategorie'!B:E,3,0),IF(Tabulka2[[#This Row],[m/ž]]="Z",VLOOKUP(Tabulka2[[#This Row],[ročník]],'2. Kategorie'!B:E,4,0),"?")))</f>
        <v>?</v>
      </c>
      <c r="H291" s="11" t="str">
        <f>IF(COUNTIFS([start. č.],Tabulka2[[#This Row],[start. č.]])&gt;1,"duplicita!","ok")</f>
        <v>ok</v>
      </c>
    </row>
    <row r="292" spans="2:8">
      <c r="B292" s="18"/>
      <c r="C292" s="19"/>
      <c r="D292" s="18"/>
      <c r="E292" s="19"/>
      <c r="F292" s="18"/>
      <c r="G292" s="15" t="str">
        <f>IF(ISBLANK('1. Index'!$C$13),"-",IF(Tabulka2[[#This Row],[m/ž]]="M",VLOOKUP(Tabulka2[[#This Row],[ročník]],'2. Kategorie'!B:E,3,0),IF(Tabulka2[[#This Row],[m/ž]]="Z",VLOOKUP(Tabulka2[[#This Row],[ročník]],'2. Kategorie'!B:E,4,0),"?")))</f>
        <v>?</v>
      </c>
      <c r="H292" s="11" t="str">
        <f>IF(COUNTIFS([start. č.],Tabulka2[[#This Row],[start. č.]])&gt;1,"duplicita!","ok")</f>
        <v>ok</v>
      </c>
    </row>
    <row r="293" spans="2:8">
      <c r="B293" s="18"/>
      <c r="C293" s="19"/>
      <c r="D293" s="18"/>
      <c r="E293" s="19"/>
      <c r="F293" s="18"/>
      <c r="G293" s="15" t="str">
        <f>IF(ISBLANK('1. Index'!$C$13),"-",IF(Tabulka2[[#This Row],[m/ž]]="M",VLOOKUP(Tabulka2[[#This Row],[ročník]],'2. Kategorie'!B:E,3,0),IF(Tabulka2[[#This Row],[m/ž]]="Z",VLOOKUP(Tabulka2[[#This Row],[ročník]],'2. Kategorie'!B:E,4,0),"?")))</f>
        <v>?</v>
      </c>
      <c r="H293" s="11" t="str">
        <f>IF(COUNTIFS([start. č.],Tabulka2[[#This Row],[start. č.]])&gt;1,"duplicita!","ok")</f>
        <v>ok</v>
      </c>
    </row>
    <row r="294" spans="2:8">
      <c r="B294" s="18"/>
      <c r="C294" s="19"/>
      <c r="D294" s="18"/>
      <c r="E294" s="19"/>
      <c r="F294" s="18"/>
      <c r="G294" s="15" t="str">
        <f>IF(ISBLANK('1. Index'!$C$13),"-",IF(Tabulka2[[#This Row],[m/ž]]="M",VLOOKUP(Tabulka2[[#This Row],[ročník]],'2. Kategorie'!B:E,3,0),IF(Tabulka2[[#This Row],[m/ž]]="Z",VLOOKUP(Tabulka2[[#This Row],[ročník]],'2. Kategorie'!B:E,4,0),"?")))</f>
        <v>?</v>
      </c>
      <c r="H294" s="11" t="str">
        <f>IF(COUNTIFS([start. č.],Tabulka2[[#This Row],[start. č.]])&gt;1,"duplicita!","ok")</f>
        <v>ok</v>
      </c>
    </row>
    <row r="295" spans="2:8">
      <c r="B295" s="18"/>
      <c r="C295" s="19"/>
      <c r="D295" s="18"/>
      <c r="E295" s="19"/>
      <c r="F295" s="18"/>
      <c r="G295" s="15" t="str">
        <f>IF(ISBLANK('1. Index'!$C$13),"-",IF(Tabulka2[[#This Row],[m/ž]]="M",VLOOKUP(Tabulka2[[#This Row],[ročník]],'2. Kategorie'!B:E,3,0),IF(Tabulka2[[#This Row],[m/ž]]="Z",VLOOKUP(Tabulka2[[#This Row],[ročník]],'2. Kategorie'!B:E,4,0),"?")))</f>
        <v>?</v>
      </c>
      <c r="H295" s="11" t="str">
        <f>IF(COUNTIFS([start. č.],Tabulka2[[#This Row],[start. č.]])&gt;1,"duplicita!","ok")</f>
        <v>ok</v>
      </c>
    </row>
    <row r="296" spans="2:8">
      <c r="B296" s="18"/>
      <c r="C296" s="19"/>
      <c r="D296" s="18"/>
      <c r="E296" s="19"/>
      <c r="F296" s="18"/>
      <c r="G296" s="15" t="str">
        <f>IF(ISBLANK('1. Index'!$C$13),"-",IF(Tabulka2[[#This Row],[m/ž]]="M",VLOOKUP(Tabulka2[[#This Row],[ročník]],'2. Kategorie'!B:E,3,0),IF(Tabulka2[[#This Row],[m/ž]]="Z",VLOOKUP(Tabulka2[[#This Row],[ročník]],'2. Kategorie'!B:E,4,0),"?")))</f>
        <v>?</v>
      </c>
      <c r="H296" s="11" t="str">
        <f>IF(COUNTIFS([start. č.],Tabulka2[[#This Row],[start. č.]])&gt;1,"duplicita!","ok")</f>
        <v>ok</v>
      </c>
    </row>
    <row r="297" spans="2:8">
      <c r="B297" s="18"/>
      <c r="C297" s="19"/>
      <c r="D297" s="18"/>
      <c r="E297" s="19"/>
      <c r="F297" s="18"/>
      <c r="G297" s="15" t="str">
        <f>IF(ISBLANK('1. Index'!$C$13),"-",IF(Tabulka2[[#This Row],[m/ž]]="M",VLOOKUP(Tabulka2[[#This Row],[ročník]],'2. Kategorie'!B:E,3,0),IF(Tabulka2[[#This Row],[m/ž]]="Z",VLOOKUP(Tabulka2[[#This Row],[ročník]],'2. Kategorie'!B:E,4,0),"?")))</f>
        <v>?</v>
      </c>
      <c r="H297" s="11" t="str">
        <f>IF(COUNTIFS([start. č.],Tabulka2[[#This Row],[start. č.]])&gt;1,"duplicita!","ok")</f>
        <v>ok</v>
      </c>
    </row>
    <row r="298" spans="2:8">
      <c r="B298" s="18"/>
      <c r="C298" s="19"/>
      <c r="D298" s="18"/>
      <c r="E298" s="19"/>
      <c r="F298" s="18"/>
      <c r="G298" s="15" t="str">
        <f>IF(ISBLANK('1. Index'!$C$13),"-",IF(Tabulka2[[#This Row],[m/ž]]="M",VLOOKUP(Tabulka2[[#This Row],[ročník]],'2. Kategorie'!B:E,3,0),IF(Tabulka2[[#This Row],[m/ž]]="Z",VLOOKUP(Tabulka2[[#This Row],[ročník]],'2. Kategorie'!B:E,4,0),"?")))</f>
        <v>?</v>
      </c>
      <c r="H298" s="11" t="str">
        <f>IF(COUNTIFS([start. č.],Tabulka2[[#This Row],[start. č.]])&gt;1,"duplicita!","ok")</f>
        <v>ok</v>
      </c>
    </row>
    <row r="299" spans="2:8">
      <c r="B299" s="18"/>
      <c r="C299" s="19"/>
      <c r="D299" s="18"/>
      <c r="E299" s="19"/>
      <c r="F299" s="18"/>
      <c r="G299" s="15" t="str">
        <f>IF(ISBLANK('1. Index'!$C$13),"-",IF(Tabulka2[[#This Row],[m/ž]]="M",VLOOKUP(Tabulka2[[#This Row],[ročník]],'2. Kategorie'!B:E,3,0),IF(Tabulka2[[#This Row],[m/ž]]="Z",VLOOKUP(Tabulka2[[#This Row],[ročník]],'2. Kategorie'!B:E,4,0),"?")))</f>
        <v>?</v>
      </c>
      <c r="H299" s="11" t="str">
        <f>IF(COUNTIFS([start. č.],Tabulka2[[#This Row],[start. č.]])&gt;1,"duplicita!","ok")</f>
        <v>ok</v>
      </c>
    </row>
    <row r="300" spans="2:8">
      <c r="B300" s="18"/>
      <c r="C300" s="19"/>
      <c r="D300" s="18"/>
      <c r="E300" s="19"/>
      <c r="F300" s="18"/>
      <c r="G300" s="15" t="str">
        <f>IF(ISBLANK('1. Index'!$C$13),"-",IF(Tabulka2[[#This Row],[m/ž]]="M",VLOOKUP(Tabulka2[[#This Row],[ročník]],'2. Kategorie'!B:E,3,0),IF(Tabulka2[[#This Row],[m/ž]]="Z",VLOOKUP(Tabulka2[[#This Row],[ročník]],'2. Kategorie'!B:E,4,0),"?")))</f>
        <v>?</v>
      </c>
      <c r="H300" s="11" t="str">
        <f>IF(COUNTIFS([start. č.],Tabulka2[[#This Row],[start. č.]])&gt;1,"duplicita!","ok")</f>
        <v>ok</v>
      </c>
    </row>
    <row r="301" spans="2:8">
      <c r="B301" s="18"/>
      <c r="C301" s="19"/>
      <c r="D301" s="18"/>
      <c r="E301" s="19"/>
      <c r="F301" s="18"/>
      <c r="G301" s="15" t="str">
        <f>IF(ISBLANK('1. Index'!$C$13),"-",IF(Tabulka2[[#This Row],[m/ž]]="M",VLOOKUP(Tabulka2[[#This Row],[ročník]],'2. Kategorie'!B:E,3,0),IF(Tabulka2[[#This Row],[m/ž]]="Z",VLOOKUP(Tabulka2[[#This Row],[ročník]],'2. Kategorie'!B:E,4,0),"?")))</f>
        <v>?</v>
      </c>
      <c r="H301" s="11" t="str">
        <f>IF(COUNTIFS([start. č.],Tabulka2[[#This Row],[start. č.]])&gt;1,"duplicita!","ok")</f>
        <v>ok</v>
      </c>
    </row>
    <row r="302" spans="2:8">
      <c r="B302" s="18"/>
      <c r="C302" s="19"/>
      <c r="D302" s="18"/>
      <c r="E302" s="19"/>
      <c r="F302" s="18"/>
      <c r="G302" s="15" t="str">
        <f>IF(ISBLANK('1. Index'!$C$13),"-",IF(Tabulka2[[#This Row],[m/ž]]="M",VLOOKUP(Tabulka2[[#This Row],[ročník]],'2. Kategorie'!B:E,3,0),IF(Tabulka2[[#This Row],[m/ž]]="Z",VLOOKUP(Tabulka2[[#This Row],[ročník]],'2. Kategorie'!B:E,4,0),"?")))</f>
        <v>?</v>
      </c>
      <c r="H302" s="11" t="str">
        <f>IF(COUNTIFS([start. č.],Tabulka2[[#This Row],[start. č.]])&gt;1,"duplicita!","ok")</f>
        <v>ok</v>
      </c>
    </row>
    <row r="303" spans="2:8">
      <c r="B303" s="18"/>
      <c r="C303" s="19"/>
      <c r="D303" s="18"/>
      <c r="E303" s="19"/>
      <c r="F303" s="18"/>
      <c r="G303" s="15" t="str">
        <f>IF(ISBLANK('1. Index'!$C$13),"-",IF(Tabulka2[[#This Row],[m/ž]]="M",VLOOKUP(Tabulka2[[#This Row],[ročník]],'2. Kategorie'!B:E,3,0),IF(Tabulka2[[#This Row],[m/ž]]="Z",VLOOKUP(Tabulka2[[#This Row],[ročník]],'2. Kategorie'!B:E,4,0),"?")))</f>
        <v>?</v>
      </c>
      <c r="H303" s="11" t="str">
        <f>IF(COUNTIFS([start. č.],Tabulka2[[#This Row],[start. č.]])&gt;1,"duplicita!","ok")</f>
        <v>ok</v>
      </c>
    </row>
    <row r="304" spans="2:8">
      <c r="B304" s="18"/>
      <c r="C304" s="19"/>
      <c r="D304" s="18"/>
      <c r="E304" s="19"/>
      <c r="F304" s="18"/>
      <c r="G304" s="15" t="str">
        <f>IF(ISBLANK('1. Index'!$C$13),"-",IF(Tabulka2[[#This Row],[m/ž]]="M",VLOOKUP(Tabulka2[[#This Row],[ročník]],'2. Kategorie'!B:E,3,0),IF(Tabulka2[[#This Row],[m/ž]]="Z",VLOOKUP(Tabulka2[[#This Row],[ročník]],'2. Kategorie'!B:E,4,0),"?")))</f>
        <v>?</v>
      </c>
      <c r="H304" s="11" t="str">
        <f>IF(COUNTIFS([start. č.],Tabulka2[[#This Row],[start. č.]])&gt;1,"duplicita!","ok")</f>
        <v>ok</v>
      </c>
    </row>
    <row r="305" spans="2:8">
      <c r="B305" s="18"/>
      <c r="C305" s="19"/>
      <c r="D305" s="18"/>
      <c r="E305" s="19"/>
      <c r="F305" s="18"/>
      <c r="G305" s="15" t="str">
        <f>IF(ISBLANK('1. Index'!$C$13),"-",IF(Tabulka2[[#This Row],[m/ž]]="M",VLOOKUP(Tabulka2[[#This Row],[ročník]],'2. Kategorie'!B:E,3,0),IF(Tabulka2[[#This Row],[m/ž]]="Z",VLOOKUP(Tabulka2[[#This Row],[ročník]],'2. Kategorie'!B:E,4,0),"?")))</f>
        <v>?</v>
      </c>
      <c r="H305" s="11" t="str">
        <f>IF(COUNTIFS([start. č.],Tabulka2[[#This Row],[start. č.]])&gt;1,"duplicita!","ok")</f>
        <v>ok</v>
      </c>
    </row>
    <row r="306" spans="2:8">
      <c r="B306" s="18"/>
      <c r="C306" s="19"/>
      <c r="D306" s="18"/>
      <c r="E306" s="19"/>
      <c r="F306" s="18"/>
      <c r="G306" s="15" t="str">
        <f>IF(ISBLANK('1. Index'!$C$13),"-",IF(Tabulka2[[#This Row],[m/ž]]="M",VLOOKUP(Tabulka2[[#This Row],[ročník]],'2. Kategorie'!B:E,3,0),IF(Tabulka2[[#This Row],[m/ž]]="Z",VLOOKUP(Tabulka2[[#This Row],[ročník]],'2. Kategorie'!B:E,4,0),"?")))</f>
        <v>?</v>
      </c>
      <c r="H306" s="11" t="str">
        <f>IF(COUNTIFS([start. č.],Tabulka2[[#This Row],[start. č.]])&gt;1,"duplicita!","ok")</f>
        <v>ok</v>
      </c>
    </row>
    <row r="307" spans="2:8">
      <c r="B307" s="18"/>
      <c r="C307" s="19"/>
      <c r="D307" s="18"/>
      <c r="E307" s="19"/>
      <c r="F307" s="18"/>
      <c r="G307" s="15" t="str">
        <f>IF(ISBLANK('1. Index'!$C$13),"-",IF(Tabulka2[[#This Row],[m/ž]]="M",VLOOKUP(Tabulka2[[#This Row],[ročník]],'2. Kategorie'!B:E,3,0),IF(Tabulka2[[#This Row],[m/ž]]="Z",VLOOKUP(Tabulka2[[#This Row],[ročník]],'2. Kategorie'!B:E,4,0),"?")))</f>
        <v>?</v>
      </c>
      <c r="H307" s="11" t="str">
        <f>IF(COUNTIFS([start. č.],Tabulka2[[#This Row],[start. č.]])&gt;1,"duplicita!","ok")</f>
        <v>ok</v>
      </c>
    </row>
    <row r="308" spans="2:8">
      <c r="B308" s="18"/>
      <c r="C308" s="19"/>
      <c r="D308" s="18"/>
      <c r="E308" s="19"/>
      <c r="F308" s="18"/>
      <c r="G308" s="15" t="str">
        <f>IF(ISBLANK('1. Index'!$C$13),"-",IF(Tabulka2[[#This Row],[m/ž]]="M",VLOOKUP(Tabulka2[[#This Row],[ročník]],'2. Kategorie'!B:E,3,0),IF(Tabulka2[[#This Row],[m/ž]]="Z",VLOOKUP(Tabulka2[[#This Row],[ročník]],'2. Kategorie'!B:E,4,0),"?")))</f>
        <v>?</v>
      </c>
      <c r="H308" s="11" t="str">
        <f>IF(COUNTIFS([start. č.],Tabulka2[[#This Row],[start. č.]])&gt;1,"duplicita!","ok")</f>
        <v>ok</v>
      </c>
    </row>
    <row r="309" spans="2:8">
      <c r="B309" s="18"/>
      <c r="C309" s="19"/>
      <c r="D309" s="18"/>
      <c r="E309" s="19"/>
      <c r="F309" s="18"/>
      <c r="G309" s="16" t="str">
        <f>IF(ISBLANK('1. Index'!$C$13),"-",IF(Tabulka2[[#This Row],[m/ž]]="M",VLOOKUP(Tabulka2[[#This Row],[ročník]],'2. Kategorie'!B:E,3,0),IF(Tabulka2[[#This Row],[m/ž]]="Z",VLOOKUP(Tabulka2[[#This Row],[ročník]],'2. Kategorie'!B:E,4,0),"?")))</f>
        <v>?</v>
      </c>
      <c r="H309" s="12" t="str">
        <f>IF(COUNTIFS([start. č.],Tabulka2[[#This Row],[start. č.]])&gt;1,"duplicita!","ok")</f>
        <v>ok</v>
      </c>
    </row>
  </sheetData>
  <sheetProtection selectLockedCells="1" autoFilter="0"/>
  <conditionalFormatting sqref="H10:H309">
    <cfRule type="beginsWith" dxfId="252" priority="3" operator="beginsWith" text="ok">
      <formula>LEFT(H10,LEN("ok"))="ok"</formula>
    </cfRule>
  </conditionalFormatting>
  <conditionalFormatting sqref="B10:F309">
    <cfRule type="notContainsBlanks" dxfId="251" priority="1">
      <formula>LEN(TRIM(B10))&gt;0</formula>
    </cfRule>
    <cfRule type="containsBlanks" dxfId="250" priority="2">
      <formula>LEN(TRIM(B10))=0</formula>
    </cfRule>
  </conditionalFormatting>
  <dataValidations count="2">
    <dataValidation type="whole" allowBlank="1" showInputMessage="1" showErrorMessage="1" errorTitle="Chybně zadaný ročník" error="Zadej rok narození, např. 1970._x000a__x000a_Rok narození nesmí být v budoucnosti!" sqref="D10:D309">
      <formula1>1900</formula1>
      <formula2>YEAR(TODAY())</formula2>
    </dataValidation>
    <dataValidation type="list" allowBlank="1" showInputMessage="1" showErrorMessage="1" errorTitle="Zadej pohlaví" error="Povolené hodnoty jsou pouze:_x000a_M pro muže a _x000a_Z pro ženy" sqref="F10:F309">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sheetPr>
    <tabColor theme="5" tint="0.79998168889431442"/>
  </sheetPr>
  <dimension ref="B2:N64"/>
  <sheetViews>
    <sheetView showGridLines="0" tabSelected="1" workbookViewId="0">
      <pane ySplit="8" topLeftCell="A9" activePane="bottomLeft" state="frozen"/>
      <selection pane="bottomLeft"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85546875" style="2" bestFit="1" customWidth="1"/>
    <col min="9" max="9" width="20.7109375" style="2" customWidth="1"/>
    <col min="10" max="10" width="4" style="2" bestFit="1" customWidth="1"/>
    <col min="11" max="11" width="4" style="1" bestFit="1" customWidth="1"/>
    <col min="12" max="12" width="3.5703125" style="2" bestFit="1" customWidth="1"/>
    <col min="13" max="13" width="8" style="1" bestFit="1" customWidth="1"/>
    <col min="14" max="14" width="8" style="2" bestFit="1" customWidth="1"/>
    <col min="15" max="16384" width="9.140625" style="1"/>
  </cols>
  <sheetData>
    <row r="2" spans="2:14" ht="15.75">
      <c r="B2" s="3" t="s">
        <v>183</v>
      </c>
      <c r="D2" s="2"/>
      <c r="E2" s="3" t="s">
        <v>181</v>
      </c>
      <c r="H2" s="1"/>
      <c r="I2" s="7" t="str">
        <f>IF(ISBLANK('1. Index'!C10),"-",'1. Index'!C10)</f>
        <v>Reuter Run Boršov nad Vltavou - děti</v>
      </c>
      <c r="J2" s="1"/>
      <c r="N2" s="1"/>
    </row>
    <row r="3" spans="2:14" ht="15" customHeight="1">
      <c r="B3" s="2"/>
      <c r="D3" s="2"/>
      <c r="H3" s="114">
        <f>IF(ISBLANK('1. Index'!C13),"-",'1. Index'!C13)</f>
        <v>43687</v>
      </c>
      <c r="I3" s="114"/>
      <c r="J3" s="1"/>
      <c r="N3" s="1"/>
    </row>
    <row r="4" spans="2:14">
      <c r="B4" s="22" t="s">
        <v>33</v>
      </c>
      <c r="H4" s="115"/>
      <c r="I4" s="115"/>
      <c r="J4" s="1"/>
      <c r="N4" s="1"/>
    </row>
    <row r="5" spans="2:14">
      <c r="B5" s="1" t="s">
        <v>70</v>
      </c>
    </row>
    <row r="6" spans="2:14">
      <c r="B6" s="1" t="s">
        <v>71</v>
      </c>
    </row>
    <row r="8" spans="2:14">
      <c r="B8" s="1" t="s">
        <v>13</v>
      </c>
      <c r="C8" s="2" t="s">
        <v>0</v>
      </c>
      <c r="D8" s="1" t="s">
        <v>14</v>
      </c>
      <c r="E8" s="2" t="s">
        <v>3</v>
      </c>
      <c r="F8" s="1" t="s">
        <v>1</v>
      </c>
      <c r="G8" s="2" t="s">
        <v>2</v>
      </c>
      <c r="H8" s="40" t="s">
        <v>18</v>
      </c>
      <c r="I8" s="2" t="s">
        <v>5</v>
      </c>
      <c r="J8" s="2" t="s">
        <v>15</v>
      </c>
      <c r="K8" s="2" t="s">
        <v>16</v>
      </c>
      <c r="L8" s="2" t="s">
        <v>17</v>
      </c>
      <c r="M8" s="62" t="s">
        <v>84</v>
      </c>
      <c r="N8" s="1"/>
    </row>
    <row r="9" spans="2:14">
      <c r="B9" s="78">
        <f t="shared" ref="B9:B33" si="0">IF(B8="pořadí",1,IF(AND(J9=99,K9=99,L9=99),"DNF",IF(D9="-"," ",B8+1)))</f>
        <v>1</v>
      </c>
      <c r="C9" s="41">
        <v>90</v>
      </c>
      <c r="D9" s="76" t="str">
        <f>IF(ISBLANK(Tabulka47[[#This Row],[start. č.]]),"-",IF(ISERROR(VLOOKUP(Tabulka47[[#This Row],[start. č.]],'3. REGISTRACE'!B:F,2,0)),"start. č. nebylo registrováno!",VLOOKUP(Tabulka47[[#This Row],[start. č.]],'3. REGISTRACE'!B:F,2,0)))</f>
        <v>Durdil Lukáš</v>
      </c>
      <c r="E9" s="77">
        <f>IF(ISBLANK(Tabulka47[[#This Row],[start. č.]]),"-",IF(ISERROR(VLOOKUP(Tabulka47[[#This Row],[start. č.]],'3. REGISTRACE'!B:F,3,0)),"-",VLOOKUP(Tabulka47[[#This Row],[start. č.]],'3. REGISTRACE'!B:F,3,0)))</f>
        <v>2013</v>
      </c>
      <c r="F9" s="79" t="str">
        <f>IF(ISBLANK(Tabulka47[[#This Row],[start. č.]]),"-",IF(Tabulka47[[#This Row],[příjmení a jméno]]="start. č. nebylo registrováno!","-",IF(VLOOKUP(Tabulka47[[#This Row],[start. č.]],'3. REGISTRACE'!B:F,4,0)=0,"-",VLOOKUP(Tabulka47[[#This Row],[start. č.]],'3. REGISTRACE'!B:F,4,0))))</f>
        <v>Mokrovraty</v>
      </c>
      <c r="G9" s="77" t="str">
        <f>IF(ISBLANK(Tabulka47[[#This Row],[start. č.]]),"-",IF(Tabulka47[[#This Row],[příjmení a jméno]]="start. č. nebylo registrováno!","-",IF(VLOOKUP(Tabulka47[[#This Row],[start. č.]],'3. REGISTRACE'!B:F,5,0)=0,"-",VLOOKUP(Tabulka47[[#This Row],[start. č.]],'3. REGISTRACE'!B:F,5,0))))</f>
        <v>M</v>
      </c>
      <c r="H9" s="80">
        <f>IF(OR(Tabulka47[[#This Row],[pořadí]]="DNF",Tabulka47[[#This Row],[pořadí]]=" "),"-",TIME(Tabulka47[[#This Row],[hod]],Tabulka47[[#This Row],[min]],Tabulka47[[#This Row],[sek]]))</f>
        <v>3.3564814814814812E-4</v>
      </c>
      <c r="I9" s="77" t="str">
        <f>IF(ISBLANK(Tabulka47[[#This Row],[start. č.]]),"-",IF(Tabulka47[[#This Row],[příjmení a jméno]]="start. č. nebylo registrováno!","-",IF(VLOOKUP(Tabulka47[[#This Row],[start. č.]],'3. REGISTRACE'!B:G,6,0)=0,"-",VLOOKUP(Tabulka47[[#This Row],[start. č.]],'3. REGISTRACE'!B:G,6,0))))</f>
        <v>Mladší přípravka H</v>
      </c>
      <c r="J9" s="46">
        <v>0</v>
      </c>
      <c r="K9" s="43">
        <v>0</v>
      </c>
      <c r="L9" s="47">
        <v>29</v>
      </c>
      <c r="M9" s="49" t="str">
        <f>IF(AND(ISBLANK(J9),ISBLANK(K9),ISBLANK(L9)),"-",IF(H9&gt;=MAX(H$9:H9),"ok","chyba!!!"))</f>
        <v>ok</v>
      </c>
      <c r="N9" s="1"/>
    </row>
    <row r="10" spans="2:14">
      <c r="B10" s="78">
        <f t="shared" si="0"/>
        <v>2</v>
      </c>
      <c r="C10" s="41">
        <v>75</v>
      </c>
      <c r="D10" s="76" t="str">
        <f>IF(ISBLANK(Tabulka47[[#This Row],[start. č.]]),"-",IF(ISERROR(VLOOKUP(Tabulka47[[#This Row],[start. č.]],'3. REGISTRACE'!B:F,2,0)),"start. č. nebylo registrováno!",VLOOKUP(Tabulka47[[#This Row],[start. č.]],'3. REGISTRACE'!B:F,2,0)))</f>
        <v>Liška Jakub</v>
      </c>
      <c r="E10" s="77">
        <f>IF(ISBLANK(Tabulka47[[#This Row],[start. č.]]),"-",IF(ISERROR(VLOOKUP(Tabulka47[[#This Row],[start. č.]],'3. REGISTRACE'!B:F,3,0)),"-",VLOOKUP(Tabulka47[[#This Row],[start. č.]],'3. REGISTRACE'!B:F,3,0)))</f>
        <v>2013</v>
      </c>
      <c r="F10" s="79" t="str">
        <f>IF(ISBLANK(Tabulka47[[#This Row],[start. č.]]),"-",IF(Tabulka47[[#This Row],[příjmení a jméno]]="start. č. nebylo registrováno!","-",IF(VLOOKUP(Tabulka47[[#This Row],[start. č.]],'3. REGISTRACE'!B:F,4,0)=0,"-",VLOOKUP(Tabulka47[[#This Row],[start. č.]],'3. REGISTRACE'!B:F,4,0))))</f>
        <v>www.dva běžci.cz</v>
      </c>
      <c r="G10" s="77" t="str">
        <f>IF(ISBLANK(Tabulka47[[#This Row],[start. č.]]),"-",IF(Tabulka47[[#This Row],[příjmení a jméno]]="start. č. nebylo registrováno!","-",IF(VLOOKUP(Tabulka47[[#This Row],[start. č.]],'3. REGISTRACE'!B:F,5,0)=0,"-",VLOOKUP(Tabulka47[[#This Row],[start. č.]],'3. REGISTRACE'!B:F,5,0))))</f>
        <v>M</v>
      </c>
      <c r="H10" s="80">
        <f>IF(OR(Tabulka47[[#This Row],[pořadí]]="DNF",Tabulka47[[#This Row],[pořadí]]=" "),"-",TIME(Tabulka47[[#This Row],[hod]],Tabulka47[[#This Row],[min]],Tabulka47[[#This Row],[sek]]))</f>
        <v>3.9351851851851852E-4</v>
      </c>
      <c r="I10" s="77" t="str">
        <f>IF(ISBLANK(Tabulka47[[#This Row],[start. č.]]),"-",IF(Tabulka47[[#This Row],[příjmení a jméno]]="start. č. nebylo registrováno!","-",IF(VLOOKUP(Tabulka47[[#This Row],[start. č.]],'3. REGISTRACE'!B:G,6,0)=0,"-",VLOOKUP(Tabulka47[[#This Row],[start. č.]],'3. REGISTRACE'!B:G,6,0))))</f>
        <v>Mladší přípravka H</v>
      </c>
      <c r="J10" s="46">
        <v>0</v>
      </c>
      <c r="K10" s="43">
        <v>0</v>
      </c>
      <c r="L10" s="47">
        <v>34</v>
      </c>
      <c r="M10" s="49" t="str">
        <f>IF(AND(ISBLANK(J10),ISBLANK(K10),ISBLANK(L10)),"-",IF(H10&gt;=MAX(H$9:H10),"ok","chyba!!!"))</f>
        <v>ok</v>
      </c>
      <c r="N10" s="1"/>
    </row>
    <row r="11" spans="2:14">
      <c r="B11" s="78">
        <f t="shared" si="0"/>
        <v>3</v>
      </c>
      <c r="C11" s="41">
        <v>56</v>
      </c>
      <c r="D11" s="76" t="str">
        <f>IF(ISBLANK(Tabulka47[[#This Row],[start. č.]]),"-",IF(ISERROR(VLOOKUP(Tabulka47[[#This Row],[start. č.]],'3. REGISTRACE'!B:F,2,0)),"start. č. nebylo registrováno!",VLOOKUP(Tabulka47[[#This Row],[start. č.]],'3. REGISTRACE'!B:F,2,0)))</f>
        <v>Kůrka Oliver</v>
      </c>
      <c r="E11" s="77">
        <f>IF(ISBLANK(Tabulka47[[#This Row],[start. č.]]),"-",IF(ISERROR(VLOOKUP(Tabulka47[[#This Row],[start. č.]],'3. REGISTRACE'!B:F,3,0)),"-",VLOOKUP(Tabulka47[[#This Row],[start. č.]],'3. REGISTRACE'!B:F,3,0)))</f>
        <v>2013</v>
      </c>
      <c r="F11" s="79" t="str">
        <f>IF(ISBLANK(Tabulka47[[#This Row],[start. č.]]),"-",IF(Tabulka47[[#This Row],[příjmení a jméno]]="start. č. nebylo registrováno!","-",IF(VLOOKUP(Tabulka47[[#This Row],[start. č.]],'3. REGISTRACE'!B:F,4,0)=0,"-",VLOOKUP(Tabulka47[[#This Row],[start. č.]],'3. REGISTRACE'!B:F,4,0))))</f>
        <v>Čkyně</v>
      </c>
      <c r="G11" s="77" t="str">
        <f>IF(ISBLANK(Tabulka47[[#This Row],[start. č.]]),"-",IF(Tabulka47[[#This Row],[příjmení a jméno]]="start. č. nebylo registrováno!","-",IF(VLOOKUP(Tabulka47[[#This Row],[start. č.]],'3. REGISTRACE'!B:F,5,0)=0,"-",VLOOKUP(Tabulka47[[#This Row],[start. č.]],'3. REGISTRACE'!B:F,5,0))))</f>
        <v>M</v>
      </c>
      <c r="H11" s="80">
        <f>IF(OR(Tabulka47[[#This Row],[pořadí]]="DNF",Tabulka47[[#This Row],[pořadí]]=" "),"-",TIME(Tabulka47[[#This Row],[hod]],Tabulka47[[#This Row],[min]],Tabulka47[[#This Row],[sek]]))</f>
        <v>4.5138888888888892E-4</v>
      </c>
      <c r="I11" s="77" t="str">
        <f>IF(ISBLANK(Tabulka47[[#This Row],[start. č.]]),"-",IF(Tabulka47[[#This Row],[příjmení a jméno]]="start. č. nebylo registrováno!","-",IF(VLOOKUP(Tabulka47[[#This Row],[start. č.]],'3. REGISTRACE'!B:G,6,0)=0,"-",VLOOKUP(Tabulka47[[#This Row],[start. č.]],'3. REGISTRACE'!B:G,6,0))))</f>
        <v>Mladší přípravka H</v>
      </c>
      <c r="J11" s="46">
        <v>0</v>
      </c>
      <c r="K11" s="43">
        <v>0</v>
      </c>
      <c r="L11" s="47">
        <v>39</v>
      </c>
      <c r="M11" s="49" t="str">
        <f>IF(AND(ISBLANK(J11),ISBLANK(K11),ISBLANK(L11)),"-",IF(H11&gt;=MAX(H$9:H11),"ok","chyba!!!"))</f>
        <v>ok</v>
      </c>
      <c r="N11" s="1"/>
    </row>
    <row r="12" spans="2:14">
      <c r="B12" s="78">
        <f t="shared" si="0"/>
        <v>4</v>
      </c>
      <c r="C12" s="41">
        <v>83</v>
      </c>
      <c r="D12" s="76" t="str">
        <f>IF(ISBLANK(Tabulka47[[#This Row],[start. č.]]),"-",IF(ISERROR(VLOOKUP(Tabulka47[[#This Row],[start. č.]],'3. REGISTRACE'!B:F,2,0)),"start. č. nebylo registrováno!",VLOOKUP(Tabulka47[[#This Row],[start. č.]],'3. REGISTRACE'!B:F,2,0)))</f>
        <v>Černý Svatopluk</v>
      </c>
      <c r="E12" s="77">
        <f>IF(ISBLANK(Tabulka47[[#This Row],[start. č.]]),"-",IF(ISERROR(VLOOKUP(Tabulka47[[#This Row],[start. č.]],'3. REGISTRACE'!B:F,3,0)),"-",VLOOKUP(Tabulka47[[#This Row],[start. č.]],'3. REGISTRACE'!B:F,3,0)))</f>
        <v>2013</v>
      </c>
      <c r="F12" s="79" t="str">
        <f>IF(ISBLANK(Tabulka47[[#This Row],[start. č.]]),"-",IF(Tabulka47[[#This Row],[příjmení a jméno]]="start. č. nebylo registrováno!","-",IF(VLOOKUP(Tabulka47[[#This Row],[start. č.]],'3. REGISTRACE'!B:F,4,0)=0,"-",VLOOKUP(Tabulka47[[#This Row],[start. č.]],'3. REGISTRACE'!B:F,4,0))))</f>
        <v>Libnič</v>
      </c>
      <c r="G12" s="77" t="str">
        <f>IF(ISBLANK(Tabulka47[[#This Row],[start. č.]]),"-",IF(Tabulka47[[#This Row],[příjmení a jméno]]="start. č. nebylo registrováno!","-",IF(VLOOKUP(Tabulka47[[#This Row],[start. č.]],'3. REGISTRACE'!B:F,5,0)=0,"-",VLOOKUP(Tabulka47[[#This Row],[start. č.]],'3. REGISTRACE'!B:F,5,0))))</f>
        <v>M</v>
      </c>
      <c r="H12" s="80">
        <f>IF(OR(Tabulka47[[#This Row],[pořadí]]="DNF",Tabulka47[[#This Row],[pořadí]]=" "),"-",TIME(Tabulka47[[#This Row],[hod]],Tabulka47[[#This Row],[min]],Tabulka47[[#This Row],[sek]]))</f>
        <v>4.6296296296296293E-4</v>
      </c>
      <c r="I12" s="77" t="str">
        <f>IF(ISBLANK(Tabulka47[[#This Row],[start. č.]]),"-",IF(Tabulka47[[#This Row],[příjmení a jméno]]="start. č. nebylo registrováno!","-",IF(VLOOKUP(Tabulka47[[#This Row],[start. č.]],'3. REGISTRACE'!B:G,6,0)=0,"-",VLOOKUP(Tabulka47[[#This Row],[start. č.]],'3. REGISTRACE'!B:G,6,0))))</f>
        <v>Mladší přípravka H</v>
      </c>
      <c r="J12" s="46">
        <v>0</v>
      </c>
      <c r="K12" s="43">
        <v>0</v>
      </c>
      <c r="L12" s="47">
        <v>40</v>
      </c>
      <c r="M12" s="49" t="str">
        <f>IF(AND(ISBLANK(J12),ISBLANK(K12),ISBLANK(L12)),"-",IF(H12&gt;=MAX(H$9:H12),"ok","chyba!!!"))</f>
        <v>ok</v>
      </c>
      <c r="N12" s="1"/>
    </row>
    <row r="13" spans="2:14">
      <c r="B13" s="78">
        <f t="shared" si="0"/>
        <v>5</v>
      </c>
      <c r="C13" s="41">
        <v>35</v>
      </c>
      <c r="D13" s="76" t="str">
        <f>IF(ISBLANK(Tabulka47[[#This Row],[start. č.]]),"-",IF(ISERROR(VLOOKUP(Tabulka47[[#This Row],[start. č.]],'3. REGISTRACE'!B:F,2,0)),"start. č. nebylo registrováno!",VLOOKUP(Tabulka47[[#This Row],[start. č.]],'3. REGISTRACE'!B:F,2,0)))</f>
        <v>Nováček Tadeaš</v>
      </c>
      <c r="E13" s="77">
        <f>IF(ISBLANK(Tabulka47[[#This Row],[start. č.]]),"-",IF(ISERROR(VLOOKUP(Tabulka47[[#This Row],[start. č.]],'3. REGISTRACE'!B:F,3,0)),"-",VLOOKUP(Tabulka47[[#This Row],[start. č.]],'3. REGISTRACE'!B:F,3,0)))</f>
        <v>2013</v>
      </c>
      <c r="F13" s="79" t="str">
        <f>IF(ISBLANK(Tabulka47[[#This Row],[start. č.]]),"-",IF(Tabulka47[[#This Row],[příjmení a jméno]]="start. č. nebylo registrováno!","-",IF(VLOOKUP(Tabulka47[[#This Row],[start. č.]],'3. REGISTRACE'!B:F,4,0)=0,"-",VLOOKUP(Tabulka47[[#This Row],[start. č.]],'3. REGISTRACE'!B:F,4,0))))</f>
        <v>Nové Homole</v>
      </c>
      <c r="G13" s="77" t="str">
        <f>IF(ISBLANK(Tabulka47[[#This Row],[start. č.]]),"-",IF(Tabulka47[[#This Row],[příjmení a jméno]]="start. č. nebylo registrováno!","-",IF(VLOOKUP(Tabulka47[[#This Row],[start. č.]],'3. REGISTRACE'!B:F,5,0)=0,"-",VLOOKUP(Tabulka47[[#This Row],[start. č.]],'3. REGISTRACE'!B:F,5,0))))</f>
        <v>M</v>
      </c>
      <c r="H13" s="80">
        <f>IF(OR(Tabulka47[[#This Row],[pořadí]]="DNF",Tabulka47[[#This Row],[pořadí]]=" "),"-",TIME(Tabulka47[[#This Row],[hod]],Tabulka47[[#This Row],[min]],Tabulka47[[#This Row],[sek]]))</f>
        <v>5.0925925925925921E-4</v>
      </c>
      <c r="I13" s="77" t="str">
        <f>IF(ISBLANK(Tabulka47[[#This Row],[start. č.]]),"-",IF(Tabulka47[[#This Row],[příjmení a jméno]]="start. č. nebylo registrováno!","-",IF(VLOOKUP(Tabulka47[[#This Row],[start. č.]],'3. REGISTRACE'!B:G,6,0)=0,"-",VLOOKUP(Tabulka47[[#This Row],[start. č.]],'3. REGISTRACE'!B:G,6,0))))</f>
        <v>Mladší přípravka H</v>
      </c>
      <c r="J13" s="46">
        <v>0</v>
      </c>
      <c r="K13" s="43">
        <v>0</v>
      </c>
      <c r="L13" s="47">
        <v>44</v>
      </c>
      <c r="M13" s="49" t="str">
        <f>IF(AND(ISBLANK(J13),ISBLANK(K13),ISBLANK(L13)),"-",IF(H13&gt;=MAX(H$9:H13),"ok","chyba!!!"))</f>
        <v>ok</v>
      </c>
      <c r="N13" s="1"/>
    </row>
    <row r="14" spans="2:14">
      <c r="B14" s="78">
        <f t="shared" si="0"/>
        <v>6</v>
      </c>
      <c r="C14" s="41">
        <v>78</v>
      </c>
      <c r="D14" s="76" t="str">
        <f>IF(ISBLANK(Tabulka47[[#This Row],[start. č.]]),"-",IF(ISERROR(VLOOKUP(Tabulka47[[#This Row],[start. č.]],'3. REGISTRACE'!B:F,2,0)),"start. č. nebylo registrováno!",VLOOKUP(Tabulka47[[#This Row],[start. č.]],'3. REGISTRACE'!B:F,2,0)))</f>
        <v>Hrdina Jan</v>
      </c>
      <c r="E14" s="77">
        <f>IF(ISBLANK(Tabulka47[[#This Row],[start. č.]]),"-",IF(ISERROR(VLOOKUP(Tabulka47[[#This Row],[start. č.]],'3. REGISTRACE'!B:F,3,0)),"-",VLOOKUP(Tabulka47[[#This Row],[start. č.]],'3. REGISTRACE'!B:F,3,0)))</f>
        <v>2013</v>
      </c>
      <c r="F14" s="79" t="str">
        <f>IF(ISBLANK(Tabulka47[[#This Row],[start. č.]]),"-",IF(Tabulka47[[#This Row],[příjmení a jméno]]="start. č. nebylo registrováno!","-",IF(VLOOKUP(Tabulka47[[#This Row],[start. č.]],'3. REGISTRACE'!B:F,4,0)=0,"-",VLOOKUP(Tabulka47[[#This Row],[start. č.]],'3. REGISTRACE'!B:F,4,0))))</f>
        <v>Munice</v>
      </c>
      <c r="G14" s="77" t="str">
        <f>IF(ISBLANK(Tabulka47[[#This Row],[start. č.]]),"-",IF(Tabulka47[[#This Row],[příjmení a jméno]]="start. č. nebylo registrováno!","-",IF(VLOOKUP(Tabulka47[[#This Row],[start. č.]],'3. REGISTRACE'!B:F,5,0)=0,"-",VLOOKUP(Tabulka47[[#This Row],[start. č.]],'3. REGISTRACE'!B:F,5,0))))</f>
        <v>M</v>
      </c>
      <c r="H14" s="80">
        <f>IF(OR(Tabulka47[[#This Row],[pořadí]]="DNF",Tabulka47[[#This Row],[pořadí]]=" "),"-",TIME(Tabulka47[[#This Row],[hod]],Tabulka47[[#This Row],[min]],Tabulka47[[#This Row],[sek]]))</f>
        <v>6.3657407407407402E-4</v>
      </c>
      <c r="I14" s="77" t="str">
        <f>IF(ISBLANK(Tabulka47[[#This Row],[start. č.]]),"-",IF(Tabulka47[[#This Row],[příjmení a jméno]]="start. č. nebylo registrováno!","-",IF(VLOOKUP(Tabulka47[[#This Row],[start. č.]],'3. REGISTRACE'!B:G,6,0)=0,"-",VLOOKUP(Tabulka47[[#This Row],[start. č.]],'3. REGISTRACE'!B:G,6,0))))</f>
        <v>Mladší přípravka H</v>
      </c>
      <c r="J14" s="46">
        <v>0</v>
      </c>
      <c r="K14" s="43">
        <v>0</v>
      </c>
      <c r="L14" s="47">
        <v>55</v>
      </c>
      <c r="M14" s="49" t="str">
        <f>IF(AND(ISBLANK(J14),ISBLANK(K14),ISBLANK(L14)),"-",IF(H14&gt;=MAX(H$9:H14),"ok","chyba!!!"))</f>
        <v>ok</v>
      </c>
      <c r="N14" s="1"/>
    </row>
    <row r="15" spans="2:14">
      <c r="B15" s="78">
        <f t="shared" si="0"/>
        <v>7</v>
      </c>
      <c r="C15" s="41">
        <v>52</v>
      </c>
      <c r="D15" s="76" t="str">
        <f>IF(ISBLANK(Tabulka47[[#This Row],[start. č.]]),"-",IF(ISERROR(VLOOKUP(Tabulka47[[#This Row],[start. č.]],'3. REGISTRACE'!B:F,2,0)),"start. č. nebylo registrováno!",VLOOKUP(Tabulka47[[#This Row],[start. č.]],'3. REGISTRACE'!B:F,2,0)))</f>
        <v>Krček Eliáš</v>
      </c>
      <c r="E15" s="77">
        <f>IF(ISBLANK(Tabulka47[[#This Row],[start. č.]]),"-",IF(ISERROR(VLOOKUP(Tabulka47[[#This Row],[start. č.]],'3. REGISTRACE'!B:F,3,0)),"-",VLOOKUP(Tabulka47[[#This Row],[start. č.]],'3. REGISTRACE'!B:F,3,0)))</f>
        <v>2013</v>
      </c>
      <c r="F15" s="79" t="str">
        <f>IF(ISBLANK(Tabulka47[[#This Row],[start. č.]]),"-",IF(Tabulka47[[#This Row],[příjmení a jméno]]="start. č. nebylo registrováno!","-",IF(VLOOKUP(Tabulka47[[#This Row],[start. č.]],'3. REGISTRACE'!B:F,4,0)=0,"-",VLOOKUP(Tabulka47[[#This Row],[start. č.]],'3. REGISTRACE'!B:F,4,0))))</f>
        <v>Č. Budějovice</v>
      </c>
      <c r="G15" s="77" t="str">
        <f>IF(ISBLANK(Tabulka47[[#This Row],[start. č.]]),"-",IF(Tabulka47[[#This Row],[příjmení a jméno]]="start. č. nebylo registrováno!","-",IF(VLOOKUP(Tabulka47[[#This Row],[start. č.]],'3. REGISTRACE'!B:F,5,0)=0,"-",VLOOKUP(Tabulka47[[#This Row],[start. č.]],'3. REGISTRACE'!B:F,5,0))))</f>
        <v>M</v>
      </c>
      <c r="H15" s="80">
        <f>IF(OR(Tabulka47[[#This Row],[pořadí]]="DNF",Tabulka47[[#This Row],[pořadí]]=" "),"-",TIME(Tabulka47[[#This Row],[hod]],Tabulka47[[#This Row],[min]],Tabulka47[[#This Row],[sek]]))</f>
        <v>1.3425925925925925E-3</v>
      </c>
      <c r="I15" s="77" t="str">
        <f>IF(ISBLANK(Tabulka47[[#This Row],[start. č.]]),"-",IF(Tabulka47[[#This Row],[příjmení a jméno]]="start. č. nebylo registrováno!","-",IF(VLOOKUP(Tabulka47[[#This Row],[start. č.]],'3. REGISTRACE'!B:G,6,0)=0,"-",VLOOKUP(Tabulka47[[#This Row],[start. č.]],'3. REGISTRACE'!B:G,6,0))))</f>
        <v>Mladší přípravka H</v>
      </c>
      <c r="J15" s="46">
        <v>0</v>
      </c>
      <c r="K15" s="43">
        <v>1</v>
      </c>
      <c r="L15" s="47">
        <v>56</v>
      </c>
      <c r="M15" s="49" t="str">
        <f>IF(AND(ISBLANK(J15),ISBLANK(K15),ISBLANK(L15)),"-",IF(H15&gt;=MAX(H$9:H15),"ok","chyba!!!"))</f>
        <v>ok</v>
      </c>
      <c r="N15" s="1"/>
    </row>
    <row r="16" spans="2:14">
      <c r="B16" s="78" t="str">
        <f t="shared" si="0"/>
        <v>DNF</v>
      </c>
      <c r="C16" s="41">
        <v>98</v>
      </c>
      <c r="D16" s="76" t="str">
        <f>IF(ISBLANK(Tabulka47[[#This Row],[start. č.]]),"-",IF(ISERROR(VLOOKUP(Tabulka47[[#This Row],[start. č.]],'3. REGISTRACE'!B:F,2,0)),"start. č. nebylo registrováno!",VLOOKUP(Tabulka47[[#This Row],[start. č.]],'3. REGISTRACE'!B:F,2,0)))</f>
        <v>Gazda Sebastián</v>
      </c>
      <c r="E16" s="77">
        <f>IF(ISBLANK(Tabulka47[[#This Row],[start. č.]]),"-",IF(ISERROR(VLOOKUP(Tabulka47[[#This Row],[start. č.]],'3. REGISTRACE'!B:F,3,0)),"-",VLOOKUP(Tabulka47[[#This Row],[start. č.]],'3. REGISTRACE'!B:F,3,0)))</f>
        <v>2013</v>
      </c>
      <c r="F16" s="79" t="str">
        <f>IF(ISBLANK(Tabulka47[[#This Row],[start. č.]]),"-",IF(Tabulka47[[#This Row],[příjmení a jméno]]="start. č. nebylo registrováno!","-",IF(VLOOKUP(Tabulka47[[#This Row],[start. č.]],'3. REGISTRACE'!B:F,4,0)=0,"-",VLOOKUP(Tabulka47[[#This Row],[start. č.]],'3. REGISTRACE'!B:F,4,0))))</f>
        <v>Bujanov</v>
      </c>
      <c r="G16" s="77" t="str">
        <f>IF(ISBLANK(Tabulka47[[#This Row],[start. č.]]),"-",IF(Tabulka47[[#This Row],[příjmení a jméno]]="start. č. nebylo registrováno!","-",IF(VLOOKUP(Tabulka47[[#This Row],[start. č.]],'3. REGISTRACE'!B:F,5,0)=0,"-",VLOOKUP(Tabulka47[[#This Row],[start. č.]],'3. REGISTRACE'!B:F,5,0))))</f>
        <v>M</v>
      </c>
      <c r="H16" s="80" t="str">
        <f>IF(OR(Tabulka47[[#This Row],[pořadí]]="DNF",Tabulka47[[#This Row],[pořadí]]=" "),"-",TIME(Tabulka47[[#This Row],[hod]],Tabulka47[[#This Row],[min]],Tabulka47[[#This Row],[sek]]))</f>
        <v>-</v>
      </c>
      <c r="I16" s="77" t="str">
        <f>IF(ISBLANK(Tabulka47[[#This Row],[start. č.]]),"-",IF(Tabulka47[[#This Row],[příjmení a jméno]]="start. č. nebylo registrováno!","-",IF(VLOOKUP(Tabulka47[[#This Row],[start. č.]],'3. REGISTRACE'!B:G,6,0)=0,"-",VLOOKUP(Tabulka47[[#This Row],[start. č.]],'3. REGISTRACE'!B:G,6,0))))</f>
        <v>Mladší přípravka H</v>
      </c>
      <c r="J16" s="46">
        <v>99</v>
      </c>
      <c r="K16" s="43">
        <v>99</v>
      </c>
      <c r="L16" s="47">
        <v>99</v>
      </c>
      <c r="M16" s="49" t="str">
        <f>IF(AND(ISBLANK(J16),ISBLANK(K16),ISBLANK(L16)),"-",IF(H16&gt;=MAX(H$9:H16),"ok","chyba!!!"))</f>
        <v>ok</v>
      </c>
      <c r="N16" s="1"/>
    </row>
    <row r="17" spans="2:14">
      <c r="B17" s="81" t="str">
        <f t="shared" si="0"/>
        <v xml:space="preserve"> </v>
      </c>
      <c r="C17" s="50"/>
      <c r="D17" s="82" t="str">
        <f>IF(ISBLANK(Tabulka47[[#This Row],[start. č.]]),"-",IF(ISERROR(VLOOKUP(Tabulka47[[#This Row],[start. č.]],'3. REGISTRACE'!B:F,2,0)),"start. č. nebylo registrováno!",VLOOKUP(Tabulka47[[#This Row],[start. č.]],'3. REGISTRACE'!B:F,2,0)))</f>
        <v>-</v>
      </c>
      <c r="E17" s="83" t="str">
        <f>IF(ISBLANK(Tabulka47[[#This Row],[start. č.]]),"-",IF(ISERROR(VLOOKUP(Tabulka47[[#This Row],[start. č.]],'3. REGISTRACE'!B:F,3,0)),"-",VLOOKUP(Tabulka47[[#This Row],[start. č.]],'3. REGISTRACE'!B:F,3,0)))</f>
        <v>-</v>
      </c>
      <c r="F17" s="84" t="str">
        <f>IF(ISBLANK(Tabulka47[[#This Row],[start. č.]]),"-",IF(Tabulka47[[#This Row],[příjmení a jméno]]="start. č. nebylo registrováno!","-",IF(VLOOKUP(Tabulka47[[#This Row],[start. č.]],'3. REGISTRACE'!B:F,4,0)=0,"-",VLOOKUP(Tabulka47[[#This Row],[start. č.]],'3. REGISTRACE'!B:F,4,0))))</f>
        <v>-</v>
      </c>
      <c r="G17" s="83" t="str">
        <f>IF(ISBLANK(Tabulka47[[#This Row],[start. č.]]),"-",IF(Tabulka47[[#This Row],[příjmení a jméno]]="start. č. nebylo registrováno!","-",IF(VLOOKUP(Tabulka47[[#This Row],[start. č.]],'3. REGISTRACE'!B:F,5,0)=0,"-",VLOOKUP(Tabulka47[[#This Row],[start. č.]],'3. REGISTRACE'!B:F,5,0))))</f>
        <v>-</v>
      </c>
      <c r="H17" s="85" t="str">
        <f>IF(OR(Tabulka47[[#This Row],[pořadí]]="DNF",Tabulka47[[#This Row],[pořadí]]=" "),"-",TIME(Tabulka47[[#This Row],[hod]],Tabulka47[[#This Row],[min]],Tabulka47[[#This Row],[sek]]))</f>
        <v>-</v>
      </c>
      <c r="I17" s="83" t="str">
        <f>IF(ISBLANK(Tabulka47[[#This Row],[start. č.]]),"-",IF(Tabulka47[[#This Row],[příjmení a jméno]]="start. č. nebylo registrováno!","-",IF(VLOOKUP(Tabulka47[[#This Row],[start. č.]],'3. REGISTRACE'!B:G,6,0)=0,"-",VLOOKUP(Tabulka47[[#This Row],[start. č.]],'3. REGISTRACE'!B:G,6,0))))</f>
        <v>-</v>
      </c>
      <c r="J17" s="51"/>
      <c r="K17" s="52"/>
      <c r="L17" s="53"/>
      <c r="M17" s="49" t="str">
        <f>IF(AND(ISBLANK(J17),ISBLANK(K17),ISBLANK(L17)),"-",IF(H17&gt;=MAX(H$9:H17),"ok","chyba!!!"))</f>
        <v>-</v>
      </c>
      <c r="N17" s="1"/>
    </row>
    <row r="18" spans="2:14">
      <c r="B18" s="81" t="str">
        <f t="shared" si="0"/>
        <v xml:space="preserve"> </v>
      </c>
      <c r="C18" s="50"/>
      <c r="D18" s="82" t="str">
        <f>IF(ISBLANK(Tabulka47[[#This Row],[start. č.]]),"-",IF(ISERROR(VLOOKUP(Tabulka47[[#This Row],[start. č.]],'3. REGISTRACE'!B:F,2,0)),"start. č. nebylo registrováno!",VLOOKUP(Tabulka47[[#This Row],[start. č.]],'3. REGISTRACE'!B:F,2,0)))</f>
        <v>-</v>
      </c>
      <c r="E18" s="83" t="str">
        <f>IF(ISBLANK(Tabulka47[[#This Row],[start. č.]]),"-",IF(ISERROR(VLOOKUP(Tabulka47[[#This Row],[start. č.]],'3. REGISTRACE'!B:F,3,0)),"-",VLOOKUP(Tabulka47[[#This Row],[start. č.]],'3. REGISTRACE'!B:F,3,0)))</f>
        <v>-</v>
      </c>
      <c r="F18" s="84" t="str">
        <f>IF(ISBLANK(Tabulka47[[#This Row],[start. č.]]),"-",IF(Tabulka47[[#This Row],[příjmení a jméno]]="start. č. nebylo registrováno!","-",IF(VLOOKUP(Tabulka47[[#This Row],[start. č.]],'3. REGISTRACE'!B:F,4,0)=0,"-",VLOOKUP(Tabulka47[[#This Row],[start. č.]],'3. REGISTRACE'!B:F,4,0))))</f>
        <v>-</v>
      </c>
      <c r="G18" s="83" t="str">
        <f>IF(ISBLANK(Tabulka47[[#This Row],[start. č.]]),"-",IF(Tabulka47[[#This Row],[příjmení a jméno]]="start. č. nebylo registrováno!","-",IF(VLOOKUP(Tabulka47[[#This Row],[start. č.]],'3. REGISTRACE'!B:F,5,0)=0,"-",VLOOKUP(Tabulka47[[#This Row],[start. č.]],'3. REGISTRACE'!B:F,5,0))))</f>
        <v>-</v>
      </c>
      <c r="H18" s="85" t="str">
        <f>IF(OR(Tabulka47[[#This Row],[pořadí]]="DNF",Tabulka47[[#This Row],[pořadí]]=" "),"-",TIME(Tabulka47[[#This Row],[hod]],Tabulka47[[#This Row],[min]],Tabulka47[[#This Row],[sek]]))</f>
        <v>-</v>
      </c>
      <c r="I18" s="83" t="str">
        <f>IF(ISBLANK(Tabulka47[[#This Row],[start. č.]]),"-",IF(Tabulka47[[#This Row],[příjmení a jméno]]="start. č. nebylo registrováno!","-",IF(VLOOKUP(Tabulka47[[#This Row],[start. č.]],'3. REGISTRACE'!B:G,6,0)=0,"-",VLOOKUP(Tabulka47[[#This Row],[start. č.]],'3. REGISTRACE'!B:G,6,0))))</f>
        <v>-</v>
      </c>
      <c r="J18" s="51"/>
      <c r="K18" s="52"/>
      <c r="L18" s="53"/>
      <c r="M18" s="49" t="str">
        <f>IF(AND(ISBLANK(J18),ISBLANK(K18),ISBLANK(L18)),"-",IF(H18&gt;=MAX(H$9:H18),"ok","chyba!!!"))</f>
        <v>-</v>
      </c>
      <c r="N18" s="1"/>
    </row>
    <row r="19" spans="2:14">
      <c r="B19" s="81" t="str">
        <f t="shared" si="0"/>
        <v xml:space="preserve"> </v>
      </c>
      <c r="C19" s="50"/>
      <c r="D19" s="82" t="str">
        <f>IF(ISBLANK(Tabulka47[[#This Row],[start. č.]]),"-",IF(ISERROR(VLOOKUP(Tabulka47[[#This Row],[start. č.]],'3. REGISTRACE'!B:F,2,0)),"start. č. nebylo registrováno!",VLOOKUP(Tabulka47[[#This Row],[start. č.]],'3. REGISTRACE'!B:F,2,0)))</f>
        <v>-</v>
      </c>
      <c r="E19" s="83" t="str">
        <f>IF(ISBLANK(Tabulka47[[#This Row],[start. č.]]),"-",IF(ISERROR(VLOOKUP(Tabulka47[[#This Row],[start. č.]],'3. REGISTRACE'!B:F,3,0)),"-",VLOOKUP(Tabulka47[[#This Row],[start. č.]],'3. REGISTRACE'!B:F,3,0)))</f>
        <v>-</v>
      </c>
      <c r="F19" s="84" t="str">
        <f>IF(ISBLANK(Tabulka47[[#This Row],[start. č.]]),"-",IF(Tabulka47[[#This Row],[příjmení a jméno]]="start. č. nebylo registrováno!","-",IF(VLOOKUP(Tabulka47[[#This Row],[start. č.]],'3. REGISTRACE'!B:F,4,0)=0,"-",VLOOKUP(Tabulka47[[#This Row],[start. č.]],'3. REGISTRACE'!B:F,4,0))))</f>
        <v>-</v>
      </c>
      <c r="G19" s="83" t="str">
        <f>IF(ISBLANK(Tabulka47[[#This Row],[start. č.]]),"-",IF(Tabulka47[[#This Row],[příjmení a jméno]]="start. č. nebylo registrováno!","-",IF(VLOOKUP(Tabulka47[[#This Row],[start. č.]],'3. REGISTRACE'!B:F,5,0)=0,"-",VLOOKUP(Tabulka47[[#This Row],[start. č.]],'3. REGISTRACE'!B:F,5,0))))</f>
        <v>-</v>
      </c>
      <c r="H19" s="85" t="str">
        <f>IF(OR(Tabulka47[[#This Row],[pořadí]]="DNF",Tabulka47[[#This Row],[pořadí]]=" "),"-",TIME(Tabulka47[[#This Row],[hod]],Tabulka47[[#This Row],[min]],Tabulka47[[#This Row],[sek]]))</f>
        <v>-</v>
      </c>
      <c r="I19" s="83" t="str">
        <f>IF(ISBLANK(Tabulka47[[#This Row],[start. č.]]),"-",IF(Tabulka47[[#This Row],[příjmení a jméno]]="start. č. nebylo registrováno!","-",IF(VLOOKUP(Tabulka47[[#This Row],[start. č.]],'3. REGISTRACE'!B:G,6,0)=0,"-",VLOOKUP(Tabulka47[[#This Row],[start. č.]],'3. REGISTRACE'!B:G,6,0))))</f>
        <v>-</v>
      </c>
      <c r="J19" s="51"/>
      <c r="K19" s="52"/>
      <c r="L19" s="53"/>
      <c r="M19" s="49" t="str">
        <f>IF(AND(ISBLANK(J19),ISBLANK(K19),ISBLANK(L19)),"-",IF(H19&gt;=MAX(H$9:H19),"ok","chyba!!!"))</f>
        <v>-</v>
      </c>
      <c r="N19" s="1"/>
    </row>
    <row r="20" spans="2:14">
      <c r="B20" s="81" t="str">
        <f t="shared" si="0"/>
        <v xml:space="preserve"> </v>
      </c>
      <c r="C20" s="50"/>
      <c r="D20" s="82" t="str">
        <f>IF(ISBLANK(Tabulka47[[#This Row],[start. č.]]),"-",IF(ISERROR(VLOOKUP(Tabulka47[[#This Row],[start. č.]],'3. REGISTRACE'!B:F,2,0)),"start. č. nebylo registrováno!",VLOOKUP(Tabulka47[[#This Row],[start. č.]],'3. REGISTRACE'!B:F,2,0)))</f>
        <v>-</v>
      </c>
      <c r="E20" s="83" t="str">
        <f>IF(ISBLANK(Tabulka47[[#This Row],[start. č.]]),"-",IF(ISERROR(VLOOKUP(Tabulka47[[#This Row],[start. č.]],'3. REGISTRACE'!B:F,3,0)),"-",VLOOKUP(Tabulka47[[#This Row],[start. č.]],'3. REGISTRACE'!B:F,3,0)))</f>
        <v>-</v>
      </c>
      <c r="F20" s="84" t="str">
        <f>IF(ISBLANK(Tabulka47[[#This Row],[start. č.]]),"-",IF(Tabulka47[[#This Row],[příjmení a jméno]]="start. č. nebylo registrováno!","-",IF(VLOOKUP(Tabulka47[[#This Row],[start. č.]],'3. REGISTRACE'!B:F,4,0)=0,"-",VLOOKUP(Tabulka47[[#This Row],[start. č.]],'3. REGISTRACE'!B:F,4,0))))</f>
        <v>-</v>
      </c>
      <c r="G20" s="83" t="str">
        <f>IF(ISBLANK(Tabulka47[[#This Row],[start. č.]]),"-",IF(Tabulka47[[#This Row],[příjmení a jméno]]="start. č. nebylo registrováno!","-",IF(VLOOKUP(Tabulka47[[#This Row],[start. č.]],'3. REGISTRACE'!B:F,5,0)=0,"-",VLOOKUP(Tabulka47[[#This Row],[start. č.]],'3. REGISTRACE'!B:F,5,0))))</f>
        <v>-</v>
      </c>
      <c r="H20" s="85" t="str">
        <f>IF(OR(Tabulka47[[#This Row],[pořadí]]="DNF",Tabulka47[[#This Row],[pořadí]]=" "),"-",TIME(Tabulka47[[#This Row],[hod]],Tabulka47[[#This Row],[min]],Tabulka47[[#This Row],[sek]]))</f>
        <v>-</v>
      </c>
      <c r="I20" s="83" t="str">
        <f>IF(ISBLANK(Tabulka47[[#This Row],[start. č.]]),"-",IF(Tabulka47[[#This Row],[příjmení a jméno]]="start. č. nebylo registrováno!","-",IF(VLOOKUP(Tabulka47[[#This Row],[start. č.]],'3. REGISTRACE'!B:G,6,0)=0,"-",VLOOKUP(Tabulka47[[#This Row],[start. č.]],'3. REGISTRACE'!B:G,6,0))))</f>
        <v>-</v>
      </c>
      <c r="J20" s="51"/>
      <c r="K20" s="52"/>
      <c r="L20" s="53"/>
      <c r="M20" s="49" t="str">
        <f>IF(AND(ISBLANK(J20),ISBLANK(K20),ISBLANK(L20)),"-",IF(H20&gt;=MAX(H$9:H20),"ok","chyba!!!"))</f>
        <v>-</v>
      </c>
      <c r="N20" s="1"/>
    </row>
    <row r="21" spans="2:14">
      <c r="B21" s="81" t="str">
        <f t="shared" si="0"/>
        <v xml:space="preserve"> </v>
      </c>
      <c r="C21" s="50"/>
      <c r="D21" s="82" t="str">
        <f>IF(ISBLANK(Tabulka47[[#This Row],[start. č.]]),"-",IF(ISERROR(VLOOKUP(Tabulka47[[#This Row],[start. č.]],'3. REGISTRACE'!B:F,2,0)),"start. č. nebylo registrováno!",VLOOKUP(Tabulka47[[#This Row],[start. č.]],'3. REGISTRACE'!B:F,2,0)))</f>
        <v>-</v>
      </c>
      <c r="E21" s="83" t="str">
        <f>IF(ISBLANK(Tabulka47[[#This Row],[start. č.]]),"-",IF(ISERROR(VLOOKUP(Tabulka47[[#This Row],[start. č.]],'3. REGISTRACE'!B:F,3,0)),"-",VLOOKUP(Tabulka47[[#This Row],[start. č.]],'3. REGISTRACE'!B:F,3,0)))</f>
        <v>-</v>
      </c>
      <c r="F21" s="84" t="str">
        <f>IF(ISBLANK(Tabulka47[[#This Row],[start. č.]]),"-",IF(Tabulka47[[#This Row],[příjmení a jméno]]="start. č. nebylo registrováno!","-",IF(VLOOKUP(Tabulka47[[#This Row],[start. č.]],'3. REGISTRACE'!B:F,4,0)=0,"-",VLOOKUP(Tabulka47[[#This Row],[start. č.]],'3. REGISTRACE'!B:F,4,0))))</f>
        <v>-</v>
      </c>
      <c r="G21" s="83" t="str">
        <f>IF(ISBLANK(Tabulka47[[#This Row],[start. č.]]),"-",IF(Tabulka47[[#This Row],[příjmení a jméno]]="start. č. nebylo registrováno!","-",IF(VLOOKUP(Tabulka47[[#This Row],[start. č.]],'3. REGISTRACE'!B:F,5,0)=0,"-",VLOOKUP(Tabulka47[[#This Row],[start. č.]],'3. REGISTRACE'!B:F,5,0))))</f>
        <v>-</v>
      </c>
      <c r="H21" s="85" t="str">
        <f>IF(OR(Tabulka47[[#This Row],[pořadí]]="DNF",Tabulka47[[#This Row],[pořadí]]=" "),"-",TIME(Tabulka47[[#This Row],[hod]],Tabulka47[[#This Row],[min]],Tabulka47[[#This Row],[sek]]))</f>
        <v>-</v>
      </c>
      <c r="I21" s="83" t="str">
        <f>IF(ISBLANK(Tabulka47[[#This Row],[start. č.]]),"-",IF(Tabulka47[[#This Row],[příjmení a jméno]]="start. č. nebylo registrováno!","-",IF(VLOOKUP(Tabulka47[[#This Row],[start. č.]],'3. REGISTRACE'!B:G,6,0)=0,"-",VLOOKUP(Tabulka47[[#This Row],[start. č.]],'3. REGISTRACE'!B:G,6,0))))</f>
        <v>-</v>
      </c>
      <c r="J21" s="51"/>
      <c r="K21" s="52"/>
      <c r="L21" s="53"/>
      <c r="M21" s="49" t="str">
        <f>IF(AND(ISBLANK(J21),ISBLANK(K21),ISBLANK(L21)),"-",IF(H21&gt;=MAX(H$9:H21),"ok","chyba!!!"))</f>
        <v>-</v>
      </c>
      <c r="N21" s="1"/>
    </row>
    <row r="22" spans="2:14">
      <c r="B22" s="81" t="str">
        <f t="shared" si="0"/>
        <v xml:space="preserve"> </v>
      </c>
      <c r="C22" s="50"/>
      <c r="D22" s="82" t="str">
        <f>IF(ISBLANK(Tabulka47[[#This Row],[start. č.]]),"-",IF(ISERROR(VLOOKUP(Tabulka47[[#This Row],[start. č.]],'3. REGISTRACE'!B:F,2,0)),"start. č. nebylo registrováno!",VLOOKUP(Tabulka47[[#This Row],[start. č.]],'3. REGISTRACE'!B:F,2,0)))</f>
        <v>-</v>
      </c>
      <c r="E22" s="83" t="str">
        <f>IF(ISBLANK(Tabulka47[[#This Row],[start. č.]]),"-",IF(ISERROR(VLOOKUP(Tabulka47[[#This Row],[start. č.]],'3. REGISTRACE'!B:F,3,0)),"-",VLOOKUP(Tabulka47[[#This Row],[start. č.]],'3. REGISTRACE'!B:F,3,0)))</f>
        <v>-</v>
      </c>
      <c r="F22" s="84" t="str">
        <f>IF(ISBLANK(Tabulka47[[#This Row],[start. č.]]),"-",IF(Tabulka47[[#This Row],[příjmení a jméno]]="start. č. nebylo registrováno!","-",IF(VLOOKUP(Tabulka47[[#This Row],[start. č.]],'3. REGISTRACE'!B:F,4,0)=0,"-",VLOOKUP(Tabulka47[[#This Row],[start. č.]],'3. REGISTRACE'!B:F,4,0))))</f>
        <v>-</v>
      </c>
      <c r="G22" s="83" t="str">
        <f>IF(ISBLANK(Tabulka47[[#This Row],[start. č.]]),"-",IF(Tabulka47[[#This Row],[příjmení a jméno]]="start. č. nebylo registrováno!","-",IF(VLOOKUP(Tabulka47[[#This Row],[start. č.]],'3. REGISTRACE'!B:F,5,0)=0,"-",VLOOKUP(Tabulka47[[#This Row],[start. č.]],'3. REGISTRACE'!B:F,5,0))))</f>
        <v>-</v>
      </c>
      <c r="H22" s="85" t="str">
        <f>IF(OR(Tabulka47[[#This Row],[pořadí]]="DNF",Tabulka47[[#This Row],[pořadí]]=" "),"-",TIME(Tabulka47[[#This Row],[hod]],Tabulka47[[#This Row],[min]],Tabulka47[[#This Row],[sek]]))</f>
        <v>-</v>
      </c>
      <c r="I22" s="83" t="str">
        <f>IF(ISBLANK(Tabulka47[[#This Row],[start. č.]]),"-",IF(Tabulka47[[#This Row],[příjmení a jméno]]="start. č. nebylo registrováno!","-",IF(VLOOKUP(Tabulka47[[#This Row],[start. č.]],'3. REGISTRACE'!B:G,6,0)=0,"-",VLOOKUP(Tabulka47[[#This Row],[start. č.]],'3. REGISTRACE'!B:G,6,0))))</f>
        <v>-</v>
      </c>
      <c r="J22" s="51"/>
      <c r="K22" s="52"/>
      <c r="L22" s="53"/>
      <c r="M22" s="49" t="str">
        <f>IF(AND(ISBLANK(J22),ISBLANK(K22),ISBLANK(L22)),"-",IF(H22&gt;=MAX(H$9:H22),"ok","chyba!!!"))</f>
        <v>-</v>
      </c>
      <c r="N22" s="1"/>
    </row>
    <row r="23" spans="2:14">
      <c r="B23" s="81" t="str">
        <f t="shared" si="0"/>
        <v xml:space="preserve"> </v>
      </c>
      <c r="C23" s="50"/>
      <c r="D23" s="82" t="str">
        <f>IF(ISBLANK(Tabulka47[[#This Row],[start. č.]]),"-",IF(ISERROR(VLOOKUP(Tabulka47[[#This Row],[start. č.]],'3. REGISTRACE'!B:F,2,0)),"start. č. nebylo registrováno!",VLOOKUP(Tabulka47[[#This Row],[start. č.]],'3. REGISTRACE'!B:F,2,0)))</f>
        <v>-</v>
      </c>
      <c r="E23" s="83" t="str">
        <f>IF(ISBLANK(Tabulka47[[#This Row],[start. č.]]),"-",IF(ISERROR(VLOOKUP(Tabulka47[[#This Row],[start. č.]],'3. REGISTRACE'!B:F,3,0)),"-",VLOOKUP(Tabulka47[[#This Row],[start. č.]],'3. REGISTRACE'!B:F,3,0)))</f>
        <v>-</v>
      </c>
      <c r="F23" s="84" t="str">
        <f>IF(ISBLANK(Tabulka47[[#This Row],[start. č.]]),"-",IF(Tabulka47[[#This Row],[příjmení a jméno]]="start. č. nebylo registrováno!","-",IF(VLOOKUP(Tabulka47[[#This Row],[start. č.]],'3. REGISTRACE'!B:F,4,0)=0,"-",VLOOKUP(Tabulka47[[#This Row],[start. č.]],'3. REGISTRACE'!B:F,4,0))))</f>
        <v>-</v>
      </c>
      <c r="G23" s="83" t="str">
        <f>IF(ISBLANK(Tabulka47[[#This Row],[start. č.]]),"-",IF(Tabulka47[[#This Row],[příjmení a jméno]]="start. č. nebylo registrováno!","-",IF(VLOOKUP(Tabulka47[[#This Row],[start. č.]],'3. REGISTRACE'!B:F,5,0)=0,"-",VLOOKUP(Tabulka47[[#This Row],[start. č.]],'3. REGISTRACE'!B:F,5,0))))</f>
        <v>-</v>
      </c>
      <c r="H23" s="85" t="str">
        <f>IF(OR(Tabulka47[[#This Row],[pořadí]]="DNF",Tabulka47[[#This Row],[pořadí]]=" "),"-",TIME(Tabulka47[[#This Row],[hod]],Tabulka47[[#This Row],[min]],Tabulka47[[#This Row],[sek]]))</f>
        <v>-</v>
      </c>
      <c r="I23" s="83" t="str">
        <f>IF(ISBLANK(Tabulka47[[#This Row],[start. č.]]),"-",IF(Tabulka47[[#This Row],[příjmení a jméno]]="start. č. nebylo registrováno!","-",IF(VLOOKUP(Tabulka47[[#This Row],[start. č.]],'3. REGISTRACE'!B:G,6,0)=0,"-",VLOOKUP(Tabulka47[[#This Row],[start. č.]],'3. REGISTRACE'!B:G,6,0))))</f>
        <v>-</v>
      </c>
      <c r="J23" s="51"/>
      <c r="K23" s="52"/>
      <c r="L23" s="53"/>
      <c r="M23" s="49" t="str">
        <f>IF(AND(ISBLANK(J23),ISBLANK(K23),ISBLANK(L23)),"-",IF(H23&gt;=MAX(H$9:H23),"ok","chyba!!!"))</f>
        <v>-</v>
      </c>
      <c r="N23" s="1"/>
    </row>
    <row r="24" spans="2:14">
      <c r="B24" s="81" t="str">
        <f t="shared" si="0"/>
        <v xml:space="preserve"> </v>
      </c>
      <c r="C24" s="50"/>
      <c r="D24" s="82" t="str">
        <f>IF(ISBLANK(Tabulka47[[#This Row],[start. č.]]),"-",IF(ISERROR(VLOOKUP(Tabulka47[[#This Row],[start. č.]],'3. REGISTRACE'!B:F,2,0)),"start. č. nebylo registrováno!",VLOOKUP(Tabulka47[[#This Row],[start. č.]],'3. REGISTRACE'!B:F,2,0)))</f>
        <v>-</v>
      </c>
      <c r="E24" s="83" t="str">
        <f>IF(ISBLANK(Tabulka47[[#This Row],[start. č.]]),"-",IF(ISERROR(VLOOKUP(Tabulka47[[#This Row],[start. č.]],'3. REGISTRACE'!B:F,3,0)),"-",VLOOKUP(Tabulka47[[#This Row],[start. č.]],'3. REGISTRACE'!B:F,3,0)))</f>
        <v>-</v>
      </c>
      <c r="F24" s="84" t="str">
        <f>IF(ISBLANK(Tabulka47[[#This Row],[start. č.]]),"-",IF(Tabulka47[[#This Row],[příjmení a jméno]]="start. č. nebylo registrováno!","-",IF(VLOOKUP(Tabulka47[[#This Row],[start. č.]],'3. REGISTRACE'!B:F,4,0)=0,"-",VLOOKUP(Tabulka47[[#This Row],[start. č.]],'3. REGISTRACE'!B:F,4,0))))</f>
        <v>-</v>
      </c>
      <c r="G24" s="83" t="str">
        <f>IF(ISBLANK(Tabulka47[[#This Row],[start. č.]]),"-",IF(Tabulka47[[#This Row],[příjmení a jméno]]="start. č. nebylo registrováno!","-",IF(VLOOKUP(Tabulka47[[#This Row],[start. č.]],'3. REGISTRACE'!B:F,5,0)=0,"-",VLOOKUP(Tabulka47[[#This Row],[start. č.]],'3. REGISTRACE'!B:F,5,0))))</f>
        <v>-</v>
      </c>
      <c r="H24" s="85" t="str">
        <f>IF(OR(Tabulka47[[#This Row],[pořadí]]="DNF",Tabulka47[[#This Row],[pořadí]]=" "),"-",TIME(Tabulka47[[#This Row],[hod]],Tabulka47[[#This Row],[min]],Tabulka47[[#This Row],[sek]]))</f>
        <v>-</v>
      </c>
      <c r="I24" s="83" t="str">
        <f>IF(ISBLANK(Tabulka47[[#This Row],[start. č.]]),"-",IF(Tabulka47[[#This Row],[příjmení a jméno]]="start. č. nebylo registrováno!","-",IF(VLOOKUP(Tabulka47[[#This Row],[start. č.]],'3. REGISTRACE'!B:G,6,0)=0,"-",VLOOKUP(Tabulka47[[#This Row],[start. č.]],'3. REGISTRACE'!B:G,6,0))))</f>
        <v>-</v>
      </c>
      <c r="J24" s="51"/>
      <c r="K24" s="52"/>
      <c r="L24" s="53"/>
      <c r="M24" s="49" t="str">
        <f>IF(AND(ISBLANK(J24),ISBLANK(K24),ISBLANK(L24)),"-",IF(H24&gt;=MAX(H$9:H24),"ok","chyba!!!"))</f>
        <v>-</v>
      </c>
      <c r="N24" s="1"/>
    </row>
    <row r="25" spans="2:14">
      <c r="B25" s="81" t="str">
        <f t="shared" si="0"/>
        <v xml:space="preserve"> </v>
      </c>
      <c r="C25" s="50"/>
      <c r="D25" s="82" t="str">
        <f>IF(ISBLANK(Tabulka47[[#This Row],[start. č.]]),"-",IF(ISERROR(VLOOKUP(Tabulka47[[#This Row],[start. č.]],'3. REGISTRACE'!B:F,2,0)),"start. č. nebylo registrováno!",VLOOKUP(Tabulka47[[#This Row],[start. č.]],'3. REGISTRACE'!B:F,2,0)))</f>
        <v>-</v>
      </c>
      <c r="E25" s="83" t="str">
        <f>IF(ISBLANK(Tabulka47[[#This Row],[start. č.]]),"-",IF(ISERROR(VLOOKUP(Tabulka47[[#This Row],[start. č.]],'3. REGISTRACE'!B:F,3,0)),"-",VLOOKUP(Tabulka47[[#This Row],[start. č.]],'3. REGISTRACE'!B:F,3,0)))</f>
        <v>-</v>
      </c>
      <c r="F25" s="84" t="str">
        <f>IF(ISBLANK(Tabulka47[[#This Row],[start. č.]]),"-",IF(Tabulka47[[#This Row],[příjmení a jméno]]="start. č. nebylo registrováno!","-",IF(VLOOKUP(Tabulka47[[#This Row],[start. č.]],'3. REGISTRACE'!B:F,4,0)=0,"-",VLOOKUP(Tabulka47[[#This Row],[start. č.]],'3. REGISTRACE'!B:F,4,0))))</f>
        <v>-</v>
      </c>
      <c r="G25" s="83" t="str">
        <f>IF(ISBLANK(Tabulka47[[#This Row],[start. č.]]),"-",IF(Tabulka47[[#This Row],[příjmení a jméno]]="start. č. nebylo registrováno!","-",IF(VLOOKUP(Tabulka47[[#This Row],[start. č.]],'3. REGISTRACE'!B:F,5,0)=0,"-",VLOOKUP(Tabulka47[[#This Row],[start. č.]],'3. REGISTRACE'!B:F,5,0))))</f>
        <v>-</v>
      </c>
      <c r="H25" s="85" t="str">
        <f>IF(OR(Tabulka47[[#This Row],[pořadí]]="DNF",Tabulka47[[#This Row],[pořadí]]=" "),"-",TIME(Tabulka47[[#This Row],[hod]],Tabulka47[[#This Row],[min]],Tabulka47[[#This Row],[sek]]))</f>
        <v>-</v>
      </c>
      <c r="I25" s="83" t="str">
        <f>IF(ISBLANK(Tabulka47[[#This Row],[start. č.]]),"-",IF(Tabulka47[[#This Row],[příjmení a jméno]]="start. č. nebylo registrováno!","-",IF(VLOOKUP(Tabulka47[[#This Row],[start. č.]],'3. REGISTRACE'!B:G,6,0)=0,"-",VLOOKUP(Tabulka47[[#This Row],[start. č.]],'3. REGISTRACE'!B:G,6,0))))</f>
        <v>-</v>
      </c>
      <c r="J25" s="51"/>
      <c r="K25" s="52"/>
      <c r="L25" s="53"/>
      <c r="M25" s="49" t="str">
        <f>IF(AND(ISBLANK(J25),ISBLANK(K25),ISBLANK(L25)),"-",IF(H25&gt;=MAX(H$9:H25),"ok","chyba!!!"))</f>
        <v>-</v>
      </c>
      <c r="N25" s="1"/>
    </row>
    <row r="26" spans="2:14">
      <c r="B26" s="81" t="str">
        <f t="shared" si="0"/>
        <v xml:space="preserve"> </v>
      </c>
      <c r="C26" s="50"/>
      <c r="D26" s="82" t="str">
        <f>IF(ISBLANK(Tabulka47[[#This Row],[start. č.]]),"-",IF(ISERROR(VLOOKUP(Tabulka47[[#This Row],[start. č.]],'3. REGISTRACE'!B:F,2,0)),"start. č. nebylo registrováno!",VLOOKUP(Tabulka47[[#This Row],[start. č.]],'3. REGISTRACE'!B:F,2,0)))</f>
        <v>-</v>
      </c>
      <c r="E26" s="83" t="str">
        <f>IF(ISBLANK(Tabulka47[[#This Row],[start. č.]]),"-",IF(ISERROR(VLOOKUP(Tabulka47[[#This Row],[start. č.]],'3. REGISTRACE'!B:F,3,0)),"-",VLOOKUP(Tabulka47[[#This Row],[start. č.]],'3. REGISTRACE'!B:F,3,0)))</f>
        <v>-</v>
      </c>
      <c r="F26" s="84" t="str">
        <f>IF(ISBLANK(Tabulka47[[#This Row],[start. č.]]),"-",IF(Tabulka47[[#This Row],[příjmení a jméno]]="start. č. nebylo registrováno!","-",IF(VLOOKUP(Tabulka47[[#This Row],[start. č.]],'3. REGISTRACE'!B:F,4,0)=0,"-",VLOOKUP(Tabulka47[[#This Row],[start. č.]],'3. REGISTRACE'!B:F,4,0))))</f>
        <v>-</v>
      </c>
      <c r="G26" s="83" t="str">
        <f>IF(ISBLANK(Tabulka47[[#This Row],[start. č.]]),"-",IF(Tabulka47[[#This Row],[příjmení a jméno]]="start. č. nebylo registrováno!","-",IF(VLOOKUP(Tabulka47[[#This Row],[start. č.]],'3. REGISTRACE'!B:F,5,0)=0,"-",VLOOKUP(Tabulka47[[#This Row],[start. č.]],'3. REGISTRACE'!B:F,5,0))))</f>
        <v>-</v>
      </c>
      <c r="H26" s="85" t="str">
        <f>IF(OR(Tabulka47[[#This Row],[pořadí]]="DNF",Tabulka47[[#This Row],[pořadí]]=" "),"-",TIME(Tabulka47[[#This Row],[hod]],Tabulka47[[#This Row],[min]],Tabulka47[[#This Row],[sek]]))</f>
        <v>-</v>
      </c>
      <c r="I26" s="83" t="str">
        <f>IF(ISBLANK(Tabulka47[[#This Row],[start. č.]]),"-",IF(Tabulka47[[#This Row],[příjmení a jméno]]="start. č. nebylo registrováno!","-",IF(VLOOKUP(Tabulka47[[#This Row],[start. č.]],'3. REGISTRACE'!B:G,6,0)=0,"-",VLOOKUP(Tabulka47[[#This Row],[start. č.]],'3. REGISTRACE'!B:G,6,0))))</f>
        <v>-</v>
      </c>
      <c r="J26" s="51"/>
      <c r="K26" s="52"/>
      <c r="L26" s="53"/>
      <c r="M26" s="49" t="str">
        <f>IF(AND(ISBLANK(J26),ISBLANK(K26),ISBLANK(L26)),"-",IF(H26&gt;=MAX(H$9:H26),"ok","chyba!!!"))</f>
        <v>-</v>
      </c>
      <c r="N26" s="1"/>
    </row>
    <row r="27" spans="2:14">
      <c r="B27" s="81" t="str">
        <f t="shared" si="0"/>
        <v xml:space="preserve"> </v>
      </c>
      <c r="C27" s="50"/>
      <c r="D27" s="82" t="str">
        <f>IF(ISBLANK(Tabulka47[[#This Row],[start. č.]]),"-",IF(ISERROR(VLOOKUP(Tabulka47[[#This Row],[start. č.]],'3. REGISTRACE'!B:F,2,0)),"start. č. nebylo registrováno!",VLOOKUP(Tabulka47[[#This Row],[start. č.]],'3. REGISTRACE'!B:F,2,0)))</f>
        <v>-</v>
      </c>
      <c r="E27" s="83" t="str">
        <f>IF(ISBLANK(Tabulka47[[#This Row],[start. č.]]),"-",IF(ISERROR(VLOOKUP(Tabulka47[[#This Row],[start. č.]],'3. REGISTRACE'!B:F,3,0)),"-",VLOOKUP(Tabulka47[[#This Row],[start. č.]],'3. REGISTRACE'!B:F,3,0)))</f>
        <v>-</v>
      </c>
      <c r="F27" s="84" t="str">
        <f>IF(ISBLANK(Tabulka47[[#This Row],[start. č.]]),"-",IF(Tabulka47[[#This Row],[příjmení a jméno]]="start. č. nebylo registrováno!","-",IF(VLOOKUP(Tabulka47[[#This Row],[start. č.]],'3. REGISTRACE'!B:F,4,0)=0,"-",VLOOKUP(Tabulka47[[#This Row],[start. č.]],'3. REGISTRACE'!B:F,4,0))))</f>
        <v>-</v>
      </c>
      <c r="G27" s="83" t="str">
        <f>IF(ISBLANK(Tabulka47[[#This Row],[start. č.]]),"-",IF(Tabulka47[[#This Row],[příjmení a jméno]]="start. č. nebylo registrováno!","-",IF(VLOOKUP(Tabulka47[[#This Row],[start. č.]],'3. REGISTRACE'!B:F,5,0)=0,"-",VLOOKUP(Tabulka47[[#This Row],[start. č.]],'3. REGISTRACE'!B:F,5,0))))</f>
        <v>-</v>
      </c>
      <c r="H27" s="85" t="str">
        <f>IF(OR(Tabulka47[[#This Row],[pořadí]]="DNF",Tabulka47[[#This Row],[pořadí]]=" "),"-",TIME(Tabulka47[[#This Row],[hod]],Tabulka47[[#This Row],[min]],Tabulka47[[#This Row],[sek]]))</f>
        <v>-</v>
      </c>
      <c r="I27" s="83" t="str">
        <f>IF(ISBLANK(Tabulka47[[#This Row],[start. č.]]),"-",IF(Tabulka47[[#This Row],[příjmení a jméno]]="start. č. nebylo registrováno!","-",IF(VLOOKUP(Tabulka47[[#This Row],[start. č.]],'3. REGISTRACE'!B:G,6,0)=0,"-",VLOOKUP(Tabulka47[[#This Row],[start. č.]],'3. REGISTRACE'!B:G,6,0))))</f>
        <v>-</v>
      </c>
      <c r="J27" s="51"/>
      <c r="K27" s="52"/>
      <c r="L27" s="53"/>
      <c r="M27" s="49" t="str">
        <f>IF(AND(ISBLANK(J27),ISBLANK(K27),ISBLANK(L27)),"-",IF(H27&gt;=MAX(H$9:H27),"ok","chyba!!!"))</f>
        <v>-</v>
      </c>
      <c r="N27" s="1"/>
    </row>
    <row r="28" spans="2:14">
      <c r="B28" s="81" t="str">
        <f t="shared" si="0"/>
        <v xml:space="preserve"> </v>
      </c>
      <c r="C28" s="50"/>
      <c r="D28" s="82" t="str">
        <f>IF(ISBLANK(Tabulka47[[#This Row],[start. č.]]),"-",IF(ISERROR(VLOOKUP(Tabulka47[[#This Row],[start. č.]],'3. REGISTRACE'!B:F,2,0)),"start. č. nebylo registrováno!",VLOOKUP(Tabulka47[[#This Row],[start. č.]],'3. REGISTRACE'!B:F,2,0)))</f>
        <v>-</v>
      </c>
      <c r="E28" s="83" t="str">
        <f>IF(ISBLANK(Tabulka47[[#This Row],[start. č.]]),"-",IF(ISERROR(VLOOKUP(Tabulka47[[#This Row],[start. č.]],'3. REGISTRACE'!B:F,3,0)),"-",VLOOKUP(Tabulka47[[#This Row],[start. č.]],'3. REGISTRACE'!B:F,3,0)))</f>
        <v>-</v>
      </c>
      <c r="F28" s="84" t="str">
        <f>IF(ISBLANK(Tabulka47[[#This Row],[start. č.]]),"-",IF(Tabulka47[[#This Row],[příjmení a jméno]]="start. č. nebylo registrováno!","-",IF(VLOOKUP(Tabulka47[[#This Row],[start. č.]],'3. REGISTRACE'!B:F,4,0)=0,"-",VLOOKUP(Tabulka47[[#This Row],[start. č.]],'3. REGISTRACE'!B:F,4,0))))</f>
        <v>-</v>
      </c>
      <c r="G28" s="83" t="str">
        <f>IF(ISBLANK(Tabulka47[[#This Row],[start. č.]]),"-",IF(Tabulka47[[#This Row],[příjmení a jméno]]="start. č. nebylo registrováno!","-",IF(VLOOKUP(Tabulka47[[#This Row],[start. č.]],'3. REGISTRACE'!B:F,5,0)=0,"-",VLOOKUP(Tabulka47[[#This Row],[start. č.]],'3. REGISTRACE'!B:F,5,0))))</f>
        <v>-</v>
      </c>
      <c r="H28" s="85" t="str">
        <f>IF(OR(Tabulka47[[#This Row],[pořadí]]="DNF",Tabulka47[[#This Row],[pořadí]]=" "),"-",TIME(Tabulka47[[#This Row],[hod]],Tabulka47[[#This Row],[min]],Tabulka47[[#This Row],[sek]]))</f>
        <v>-</v>
      </c>
      <c r="I28" s="83" t="str">
        <f>IF(ISBLANK(Tabulka47[[#This Row],[start. č.]]),"-",IF(Tabulka47[[#This Row],[příjmení a jméno]]="start. č. nebylo registrováno!","-",IF(VLOOKUP(Tabulka47[[#This Row],[start. č.]],'3. REGISTRACE'!B:G,6,0)=0,"-",VLOOKUP(Tabulka47[[#This Row],[start. č.]],'3. REGISTRACE'!B:G,6,0))))</f>
        <v>-</v>
      </c>
      <c r="J28" s="51"/>
      <c r="K28" s="52"/>
      <c r="L28" s="53"/>
      <c r="M28" s="49" t="str">
        <f>IF(AND(ISBLANK(J28),ISBLANK(K28),ISBLANK(L28)),"-",IF(H28&gt;=MAX(H$9:H28),"ok","chyba!!!"))</f>
        <v>-</v>
      </c>
      <c r="N28" s="1"/>
    </row>
    <row r="29" spans="2:14">
      <c r="B29" s="81" t="str">
        <f t="shared" si="0"/>
        <v xml:space="preserve"> </v>
      </c>
      <c r="C29" s="50"/>
      <c r="D29" s="82" t="str">
        <f>IF(ISBLANK(Tabulka47[[#This Row],[start. č.]]),"-",IF(ISERROR(VLOOKUP(Tabulka47[[#This Row],[start. č.]],'3. REGISTRACE'!B:F,2,0)),"start. č. nebylo registrováno!",VLOOKUP(Tabulka47[[#This Row],[start. č.]],'3. REGISTRACE'!B:F,2,0)))</f>
        <v>-</v>
      </c>
      <c r="E29" s="83" t="str">
        <f>IF(ISBLANK(Tabulka47[[#This Row],[start. č.]]),"-",IF(ISERROR(VLOOKUP(Tabulka47[[#This Row],[start. č.]],'3. REGISTRACE'!B:F,3,0)),"-",VLOOKUP(Tabulka47[[#This Row],[start. č.]],'3. REGISTRACE'!B:F,3,0)))</f>
        <v>-</v>
      </c>
      <c r="F29" s="84" t="str">
        <f>IF(ISBLANK(Tabulka47[[#This Row],[start. č.]]),"-",IF(Tabulka47[[#This Row],[příjmení a jméno]]="start. č. nebylo registrováno!","-",IF(VLOOKUP(Tabulka47[[#This Row],[start. č.]],'3. REGISTRACE'!B:F,4,0)=0,"-",VLOOKUP(Tabulka47[[#This Row],[start. č.]],'3. REGISTRACE'!B:F,4,0))))</f>
        <v>-</v>
      </c>
      <c r="G29" s="83" t="str">
        <f>IF(ISBLANK(Tabulka47[[#This Row],[start. č.]]),"-",IF(Tabulka47[[#This Row],[příjmení a jméno]]="start. č. nebylo registrováno!","-",IF(VLOOKUP(Tabulka47[[#This Row],[start. č.]],'3. REGISTRACE'!B:F,5,0)=0,"-",VLOOKUP(Tabulka47[[#This Row],[start. č.]],'3. REGISTRACE'!B:F,5,0))))</f>
        <v>-</v>
      </c>
      <c r="H29" s="85" t="str">
        <f>IF(OR(Tabulka47[[#This Row],[pořadí]]="DNF",Tabulka47[[#This Row],[pořadí]]=" "),"-",TIME(Tabulka47[[#This Row],[hod]],Tabulka47[[#This Row],[min]],Tabulka47[[#This Row],[sek]]))</f>
        <v>-</v>
      </c>
      <c r="I29" s="83" t="str">
        <f>IF(ISBLANK(Tabulka47[[#This Row],[start. č.]]),"-",IF(Tabulka47[[#This Row],[příjmení a jméno]]="start. č. nebylo registrováno!","-",IF(VLOOKUP(Tabulka47[[#This Row],[start. č.]],'3. REGISTRACE'!B:G,6,0)=0,"-",VLOOKUP(Tabulka47[[#This Row],[start. č.]],'3. REGISTRACE'!B:G,6,0))))</f>
        <v>-</v>
      </c>
      <c r="J29" s="51"/>
      <c r="K29" s="52"/>
      <c r="L29" s="53"/>
      <c r="M29" s="49" t="str">
        <f>IF(AND(ISBLANK(J29),ISBLANK(K29),ISBLANK(L29)),"-",IF(H29&gt;=MAX(H$9:H29),"ok","chyba!!!"))</f>
        <v>-</v>
      </c>
      <c r="N29" s="1"/>
    </row>
    <row r="30" spans="2:14">
      <c r="B30" s="81" t="str">
        <f t="shared" si="0"/>
        <v xml:space="preserve"> </v>
      </c>
      <c r="C30" s="50"/>
      <c r="D30" s="82" t="str">
        <f>IF(ISBLANK(Tabulka47[[#This Row],[start. č.]]),"-",IF(ISERROR(VLOOKUP(Tabulka47[[#This Row],[start. č.]],'3. REGISTRACE'!B:F,2,0)),"start. č. nebylo registrováno!",VLOOKUP(Tabulka47[[#This Row],[start. č.]],'3. REGISTRACE'!B:F,2,0)))</f>
        <v>-</v>
      </c>
      <c r="E30" s="83" t="str">
        <f>IF(ISBLANK(Tabulka47[[#This Row],[start. č.]]),"-",IF(ISERROR(VLOOKUP(Tabulka47[[#This Row],[start. č.]],'3. REGISTRACE'!B:F,3,0)),"-",VLOOKUP(Tabulka47[[#This Row],[start. č.]],'3. REGISTRACE'!B:F,3,0)))</f>
        <v>-</v>
      </c>
      <c r="F30" s="84" t="str">
        <f>IF(ISBLANK(Tabulka47[[#This Row],[start. č.]]),"-",IF(Tabulka47[[#This Row],[příjmení a jméno]]="start. č. nebylo registrováno!","-",IF(VLOOKUP(Tabulka47[[#This Row],[start. č.]],'3. REGISTRACE'!B:F,4,0)=0,"-",VLOOKUP(Tabulka47[[#This Row],[start. č.]],'3. REGISTRACE'!B:F,4,0))))</f>
        <v>-</v>
      </c>
      <c r="G30" s="83" t="str">
        <f>IF(ISBLANK(Tabulka47[[#This Row],[start. č.]]),"-",IF(Tabulka47[[#This Row],[příjmení a jméno]]="start. č. nebylo registrováno!","-",IF(VLOOKUP(Tabulka47[[#This Row],[start. č.]],'3. REGISTRACE'!B:F,5,0)=0,"-",VLOOKUP(Tabulka47[[#This Row],[start. č.]],'3. REGISTRACE'!B:F,5,0))))</f>
        <v>-</v>
      </c>
      <c r="H30" s="85" t="str">
        <f>IF(OR(Tabulka47[[#This Row],[pořadí]]="DNF",Tabulka47[[#This Row],[pořadí]]=" "),"-",TIME(Tabulka47[[#This Row],[hod]],Tabulka47[[#This Row],[min]],Tabulka47[[#This Row],[sek]]))</f>
        <v>-</v>
      </c>
      <c r="I30" s="83" t="str">
        <f>IF(ISBLANK(Tabulka47[[#This Row],[start. č.]]),"-",IF(Tabulka47[[#This Row],[příjmení a jméno]]="start. č. nebylo registrováno!","-",IF(VLOOKUP(Tabulka47[[#This Row],[start. č.]],'3. REGISTRACE'!B:G,6,0)=0,"-",VLOOKUP(Tabulka47[[#This Row],[start. č.]],'3. REGISTRACE'!B:G,6,0))))</f>
        <v>-</v>
      </c>
      <c r="J30" s="51"/>
      <c r="K30" s="52"/>
      <c r="L30" s="53"/>
      <c r="M30" s="49" t="str">
        <f>IF(AND(ISBLANK(J30),ISBLANK(K30),ISBLANK(L30)),"-",IF(H30&gt;=MAX(H$9:H30),"ok","chyba!!!"))</f>
        <v>-</v>
      </c>
      <c r="N30" s="1"/>
    </row>
    <row r="31" spans="2:14">
      <c r="B31" s="81" t="str">
        <f t="shared" si="0"/>
        <v xml:space="preserve"> </v>
      </c>
      <c r="C31" s="50"/>
      <c r="D31" s="82" t="str">
        <f>IF(ISBLANK(Tabulka47[[#This Row],[start. č.]]),"-",IF(ISERROR(VLOOKUP(Tabulka47[[#This Row],[start. č.]],'3. REGISTRACE'!B:F,2,0)),"start. č. nebylo registrováno!",VLOOKUP(Tabulka47[[#This Row],[start. č.]],'3. REGISTRACE'!B:F,2,0)))</f>
        <v>-</v>
      </c>
      <c r="E31" s="83" t="str">
        <f>IF(ISBLANK(Tabulka47[[#This Row],[start. č.]]),"-",IF(ISERROR(VLOOKUP(Tabulka47[[#This Row],[start. č.]],'3. REGISTRACE'!B:F,3,0)),"-",VLOOKUP(Tabulka47[[#This Row],[start. č.]],'3. REGISTRACE'!B:F,3,0)))</f>
        <v>-</v>
      </c>
      <c r="F31" s="84" t="str">
        <f>IF(ISBLANK(Tabulka47[[#This Row],[start. č.]]),"-",IF(Tabulka47[[#This Row],[příjmení a jméno]]="start. č. nebylo registrováno!","-",IF(VLOOKUP(Tabulka47[[#This Row],[start. č.]],'3. REGISTRACE'!B:F,4,0)=0,"-",VLOOKUP(Tabulka47[[#This Row],[start. č.]],'3. REGISTRACE'!B:F,4,0))))</f>
        <v>-</v>
      </c>
      <c r="G31" s="83" t="str">
        <f>IF(ISBLANK(Tabulka47[[#This Row],[start. č.]]),"-",IF(Tabulka47[[#This Row],[příjmení a jméno]]="start. č. nebylo registrováno!","-",IF(VLOOKUP(Tabulka47[[#This Row],[start. č.]],'3. REGISTRACE'!B:F,5,0)=0,"-",VLOOKUP(Tabulka47[[#This Row],[start. č.]],'3. REGISTRACE'!B:F,5,0))))</f>
        <v>-</v>
      </c>
      <c r="H31" s="85" t="str">
        <f>IF(OR(Tabulka47[[#This Row],[pořadí]]="DNF",Tabulka47[[#This Row],[pořadí]]=" "),"-",TIME(Tabulka47[[#This Row],[hod]],Tabulka47[[#This Row],[min]],Tabulka47[[#This Row],[sek]]))</f>
        <v>-</v>
      </c>
      <c r="I31" s="83" t="str">
        <f>IF(ISBLANK(Tabulka47[[#This Row],[start. č.]]),"-",IF(Tabulka47[[#This Row],[příjmení a jméno]]="start. č. nebylo registrováno!","-",IF(VLOOKUP(Tabulka47[[#This Row],[start. č.]],'3. REGISTRACE'!B:G,6,0)=0,"-",VLOOKUP(Tabulka47[[#This Row],[start. č.]],'3. REGISTRACE'!B:G,6,0))))</f>
        <v>-</v>
      </c>
      <c r="J31" s="51"/>
      <c r="K31" s="52"/>
      <c r="L31" s="53"/>
      <c r="M31" s="49" t="str">
        <f>IF(AND(ISBLANK(J31),ISBLANK(K31),ISBLANK(L31)),"-",IF(H31&gt;=MAX(H$9:H31),"ok","chyba!!!"))</f>
        <v>-</v>
      </c>
      <c r="N31" s="1"/>
    </row>
    <row r="32" spans="2:14">
      <c r="B32" s="81" t="str">
        <f t="shared" si="0"/>
        <v xml:space="preserve"> </v>
      </c>
      <c r="C32" s="50"/>
      <c r="D32" s="82" t="str">
        <f>IF(ISBLANK(Tabulka47[[#This Row],[start. č.]]),"-",IF(ISERROR(VLOOKUP(Tabulka47[[#This Row],[start. č.]],'3. REGISTRACE'!B:F,2,0)),"start. č. nebylo registrováno!",VLOOKUP(Tabulka47[[#This Row],[start. č.]],'3. REGISTRACE'!B:F,2,0)))</f>
        <v>-</v>
      </c>
      <c r="E32" s="83" t="str">
        <f>IF(ISBLANK(Tabulka47[[#This Row],[start. č.]]),"-",IF(ISERROR(VLOOKUP(Tabulka47[[#This Row],[start. č.]],'3. REGISTRACE'!B:F,3,0)),"-",VLOOKUP(Tabulka47[[#This Row],[start. č.]],'3. REGISTRACE'!B:F,3,0)))</f>
        <v>-</v>
      </c>
      <c r="F32" s="84" t="str">
        <f>IF(ISBLANK(Tabulka47[[#This Row],[start. č.]]),"-",IF(Tabulka47[[#This Row],[příjmení a jméno]]="start. č. nebylo registrováno!","-",IF(VLOOKUP(Tabulka47[[#This Row],[start. č.]],'3. REGISTRACE'!B:F,4,0)=0,"-",VLOOKUP(Tabulka47[[#This Row],[start. č.]],'3. REGISTRACE'!B:F,4,0))))</f>
        <v>-</v>
      </c>
      <c r="G32" s="83" t="str">
        <f>IF(ISBLANK(Tabulka47[[#This Row],[start. č.]]),"-",IF(Tabulka47[[#This Row],[příjmení a jméno]]="start. č. nebylo registrováno!","-",IF(VLOOKUP(Tabulka47[[#This Row],[start. č.]],'3. REGISTRACE'!B:F,5,0)=0,"-",VLOOKUP(Tabulka47[[#This Row],[start. č.]],'3. REGISTRACE'!B:F,5,0))))</f>
        <v>-</v>
      </c>
      <c r="H32" s="85" t="str">
        <f>IF(OR(Tabulka47[[#This Row],[pořadí]]="DNF",Tabulka47[[#This Row],[pořadí]]=" "),"-",TIME(Tabulka47[[#This Row],[hod]],Tabulka47[[#This Row],[min]],Tabulka47[[#This Row],[sek]]))</f>
        <v>-</v>
      </c>
      <c r="I32" s="83" t="str">
        <f>IF(ISBLANK(Tabulka47[[#This Row],[start. č.]]),"-",IF(Tabulka47[[#This Row],[příjmení a jméno]]="start. č. nebylo registrováno!","-",IF(VLOOKUP(Tabulka47[[#This Row],[start. č.]],'3. REGISTRACE'!B:G,6,0)=0,"-",VLOOKUP(Tabulka47[[#This Row],[start. č.]],'3. REGISTRACE'!B:G,6,0))))</f>
        <v>-</v>
      </c>
      <c r="J32" s="51"/>
      <c r="K32" s="52"/>
      <c r="L32" s="53"/>
      <c r="M32" s="49" t="str">
        <f>IF(AND(ISBLANK(J32),ISBLANK(K32),ISBLANK(L32)),"-",IF(H32&gt;=MAX(H$9:H32),"ok","chyba!!!"))</f>
        <v>-</v>
      </c>
      <c r="N32" s="1"/>
    </row>
    <row r="33" spans="2:14">
      <c r="B33" s="81" t="str">
        <f t="shared" si="0"/>
        <v xml:space="preserve"> </v>
      </c>
      <c r="C33" s="50"/>
      <c r="D33" s="82" t="str">
        <f>IF(ISBLANK(Tabulka47[[#This Row],[start. č.]]),"-",IF(ISERROR(VLOOKUP(Tabulka47[[#This Row],[start. č.]],'3. REGISTRACE'!B:F,2,0)),"start. č. nebylo registrováno!",VLOOKUP(Tabulka47[[#This Row],[start. č.]],'3. REGISTRACE'!B:F,2,0)))</f>
        <v>-</v>
      </c>
      <c r="E33" s="83" t="str">
        <f>IF(ISBLANK(Tabulka47[[#This Row],[start. č.]]),"-",IF(ISERROR(VLOOKUP(Tabulka47[[#This Row],[start. č.]],'3. REGISTRACE'!B:F,3,0)),"-",VLOOKUP(Tabulka47[[#This Row],[start. č.]],'3. REGISTRACE'!B:F,3,0)))</f>
        <v>-</v>
      </c>
      <c r="F33" s="84" t="str">
        <f>IF(ISBLANK(Tabulka47[[#This Row],[start. č.]]),"-",IF(Tabulka47[[#This Row],[příjmení a jméno]]="start. č. nebylo registrováno!","-",IF(VLOOKUP(Tabulka47[[#This Row],[start. č.]],'3. REGISTRACE'!B:F,4,0)=0,"-",VLOOKUP(Tabulka47[[#This Row],[start. č.]],'3. REGISTRACE'!B:F,4,0))))</f>
        <v>-</v>
      </c>
      <c r="G33" s="83" t="str">
        <f>IF(ISBLANK(Tabulka47[[#This Row],[start. č.]]),"-",IF(Tabulka47[[#This Row],[příjmení a jméno]]="start. č. nebylo registrováno!","-",IF(VLOOKUP(Tabulka47[[#This Row],[start. č.]],'3. REGISTRACE'!B:F,5,0)=0,"-",VLOOKUP(Tabulka47[[#This Row],[start. č.]],'3. REGISTRACE'!B:F,5,0))))</f>
        <v>-</v>
      </c>
      <c r="H33" s="85" t="str">
        <f>IF(OR(Tabulka47[[#This Row],[pořadí]]="DNF",Tabulka47[[#This Row],[pořadí]]=" "),"-",TIME(Tabulka47[[#This Row],[hod]],Tabulka47[[#This Row],[min]],Tabulka47[[#This Row],[sek]]))</f>
        <v>-</v>
      </c>
      <c r="I33" s="83" t="str">
        <f>IF(ISBLANK(Tabulka47[[#This Row],[start. č.]]),"-",IF(Tabulka47[[#This Row],[příjmení a jméno]]="start. č. nebylo registrováno!","-",IF(VLOOKUP(Tabulka47[[#This Row],[start. č.]],'3. REGISTRACE'!B:G,6,0)=0,"-",VLOOKUP(Tabulka47[[#This Row],[start. č.]],'3. REGISTRACE'!B:G,6,0))))</f>
        <v>-</v>
      </c>
      <c r="J33" s="51"/>
      <c r="K33" s="52"/>
      <c r="L33" s="53"/>
      <c r="M33" s="49" t="str">
        <f>IF(AND(ISBLANK(J33),ISBLANK(K33),ISBLANK(L33)),"-",IF(H33&gt;=MAX(H$9:H33),"ok","chyba!!!"))</f>
        <v>-</v>
      </c>
      <c r="N33" s="1"/>
    </row>
    <row r="39" spans="2:14">
      <c r="B39" s="1" t="s">
        <v>13</v>
      </c>
      <c r="C39" s="2" t="s">
        <v>0</v>
      </c>
      <c r="D39" s="1" t="s">
        <v>14</v>
      </c>
      <c r="E39" s="2" t="s">
        <v>3</v>
      </c>
      <c r="F39" s="1" t="s">
        <v>1</v>
      </c>
      <c r="G39" s="2" t="s">
        <v>2</v>
      </c>
      <c r="H39" s="40" t="s">
        <v>18</v>
      </c>
      <c r="I39" s="2" t="s">
        <v>5</v>
      </c>
      <c r="J39" s="2" t="s">
        <v>15</v>
      </c>
      <c r="K39" s="2" t="s">
        <v>16</v>
      </c>
      <c r="L39" s="2" t="s">
        <v>17</v>
      </c>
      <c r="M39" s="62" t="s">
        <v>84</v>
      </c>
      <c r="N39" s="1"/>
    </row>
    <row r="40" spans="2:14">
      <c r="B40" s="78">
        <f t="shared" ref="B40:B64" si="1">IF(B39="pořadí",1,IF(AND(J40=99,K40=99,L40=99),"DNF",IF(D40="-"," ",B39+1)))</f>
        <v>1</v>
      </c>
      <c r="C40" s="41">
        <v>16</v>
      </c>
      <c r="D40" s="76" t="str">
        <f>IF(ISBLANK(Tabulka48[[#This Row],[start. č.]]),"-",IF(ISERROR(VLOOKUP(Tabulka48[[#This Row],[start. č.]],'3. REGISTRACE'!B:F,2,0)),"start. č. nebylo registrováno!",VLOOKUP(Tabulka48[[#This Row],[start. č.]],'3. REGISTRACE'!B:F,2,0)))</f>
        <v>Hantová Linda</v>
      </c>
      <c r="E40" s="77">
        <f>IF(ISBLANK(Tabulka48[[#This Row],[start. č.]]),"-",IF(ISERROR(VLOOKUP(Tabulka48[[#This Row],[start. č.]],'3. REGISTRACE'!B:F,3,0)),"-",VLOOKUP(Tabulka48[[#This Row],[start. č.]],'3. REGISTRACE'!B:F,3,0)))</f>
        <v>2013</v>
      </c>
      <c r="F40" s="79" t="str">
        <f>IF(ISBLANK(Tabulka48[[#This Row],[start. č.]]),"-",IF(Tabulka48[[#This Row],[příjmení a jméno]]="start. č. nebylo registrováno!","-",IF(VLOOKUP(Tabulka48[[#This Row],[start. č.]],'3. REGISTRACE'!B:F,4,0)=0,"-",VLOOKUP(Tabulka48[[#This Row],[start. č.]],'3. REGISTRACE'!B:F,4,0))))</f>
        <v>Homole</v>
      </c>
      <c r="G40" s="77" t="str">
        <f>IF(ISBLANK(Tabulka48[[#This Row],[start. č.]]),"-",IF(Tabulka48[[#This Row],[příjmení a jméno]]="start. č. nebylo registrováno!","-",IF(VLOOKUP(Tabulka48[[#This Row],[start. č.]],'3. REGISTRACE'!B:F,5,0)=0,"-",VLOOKUP(Tabulka48[[#This Row],[start. č.]],'3. REGISTRACE'!B:F,5,0))))</f>
        <v>Z</v>
      </c>
      <c r="H40" s="80">
        <f>IF(OR(Tabulka48[[#This Row],[pořadí]]="DNF",Tabulka48[[#This Row],[pořadí]]=" "),"-",TIME(Tabulka48[[#This Row],[hod]],Tabulka48[[#This Row],[min]],Tabulka48[[#This Row],[sek]]))</f>
        <v>3.8194444444444446E-4</v>
      </c>
      <c r="I40" s="77" t="str">
        <f>IF(ISBLANK(Tabulka48[[#This Row],[start. č.]]),"-",IF(Tabulka48[[#This Row],[příjmení a jméno]]="start. č. nebylo registrováno!","-",IF(VLOOKUP(Tabulka48[[#This Row],[start. č.]],'3. REGISTRACE'!B:G,6,0)=0,"-",VLOOKUP(Tabulka48[[#This Row],[start. č.]],'3. REGISTRACE'!B:G,6,0))))</f>
        <v>Mladší přípravka D</v>
      </c>
      <c r="J40" s="46">
        <v>0</v>
      </c>
      <c r="K40" s="43">
        <v>0</v>
      </c>
      <c r="L40" s="47">
        <v>33</v>
      </c>
      <c r="M40" s="49" t="str">
        <f>IF(AND(ISBLANK(J40),ISBLANK(K40),ISBLANK(L40)),"-",IF(H40&gt;=MAX(H$40:H40),"ok","chyba!!!"))</f>
        <v>ok</v>
      </c>
      <c r="N40" s="1"/>
    </row>
    <row r="41" spans="2:14">
      <c r="B41" s="78">
        <f t="shared" si="1"/>
        <v>2</v>
      </c>
      <c r="C41" s="41">
        <v>15</v>
      </c>
      <c r="D41" s="76" t="str">
        <f>IF(ISBLANK(Tabulka48[[#This Row],[start. č.]]),"-",IF(ISERROR(VLOOKUP(Tabulka48[[#This Row],[start. č.]],'3. REGISTRACE'!B:F,2,0)),"start. č. nebylo registrováno!",VLOOKUP(Tabulka48[[#This Row],[start. č.]],'3. REGISTRACE'!B:F,2,0)))</f>
        <v>Haňurová Nela</v>
      </c>
      <c r="E41" s="77">
        <f>IF(ISBLANK(Tabulka48[[#This Row],[start. č.]]),"-",IF(ISERROR(VLOOKUP(Tabulka48[[#This Row],[start. č.]],'3. REGISTRACE'!B:F,3,0)),"-",VLOOKUP(Tabulka48[[#This Row],[start. č.]],'3. REGISTRACE'!B:F,3,0)))</f>
        <v>2013</v>
      </c>
      <c r="F41" s="79" t="str">
        <f>IF(ISBLANK(Tabulka48[[#This Row],[start. č.]]),"-",IF(Tabulka48[[#This Row],[příjmení a jméno]]="start. č. nebylo registrováno!","-",IF(VLOOKUP(Tabulka48[[#This Row],[start. č.]],'3. REGISTRACE'!B:F,4,0)=0,"-",VLOOKUP(Tabulka48[[#This Row],[start. č.]],'3. REGISTRACE'!B:F,4,0))))</f>
        <v>Boršov nad Vltavou</v>
      </c>
      <c r="G41" s="77" t="str">
        <f>IF(ISBLANK(Tabulka48[[#This Row],[start. č.]]),"-",IF(Tabulka48[[#This Row],[příjmení a jméno]]="start. č. nebylo registrováno!","-",IF(VLOOKUP(Tabulka48[[#This Row],[start. č.]],'3. REGISTRACE'!B:F,5,0)=0,"-",VLOOKUP(Tabulka48[[#This Row],[start. č.]],'3. REGISTRACE'!B:F,5,0))))</f>
        <v>Z</v>
      </c>
      <c r="H41" s="80">
        <f>IF(OR(Tabulka48[[#This Row],[pořadí]]="DNF",Tabulka48[[#This Row],[pořadí]]=" "),"-",TIME(Tabulka48[[#This Row],[hod]],Tabulka48[[#This Row],[min]],Tabulka48[[#This Row],[sek]]))</f>
        <v>4.6296296296296293E-4</v>
      </c>
      <c r="I41" s="77" t="str">
        <f>IF(ISBLANK(Tabulka48[[#This Row],[start. č.]]),"-",IF(Tabulka48[[#This Row],[příjmení a jméno]]="start. č. nebylo registrováno!","-",IF(VLOOKUP(Tabulka48[[#This Row],[start. č.]],'3. REGISTRACE'!B:G,6,0)=0,"-",VLOOKUP(Tabulka48[[#This Row],[start. č.]],'3. REGISTRACE'!B:G,6,0))))</f>
        <v>Mladší přípravka D</v>
      </c>
      <c r="J41" s="46">
        <v>0</v>
      </c>
      <c r="K41" s="43">
        <v>0</v>
      </c>
      <c r="L41" s="47">
        <v>40</v>
      </c>
      <c r="M41" s="49" t="str">
        <f>IF(AND(ISBLANK(J41),ISBLANK(K41),ISBLANK(L41)),"-",IF(H41&gt;=MAX(H$40:H41),"ok","chyba!!!"))</f>
        <v>ok</v>
      </c>
      <c r="N41" s="1"/>
    </row>
    <row r="42" spans="2:14">
      <c r="B42" s="78">
        <f t="shared" si="1"/>
        <v>3</v>
      </c>
      <c r="C42" s="41">
        <v>11</v>
      </c>
      <c r="D42" s="76" t="str">
        <f>IF(ISBLANK(Tabulka48[[#This Row],[start. č.]]),"-",IF(ISERROR(VLOOKUP(Tabulka48[[#This Row],[start. č.]],'3. REGISTRACE'!B:F,2,0)),"start. č. nebylo registrováno!",VLOOKUP(Tabulka48[[#This Row],[start. č.]],'3. REGISTRACE'!B:F,2,0)))</f>
        <v>Pokorná Anna</v>
      </c>
      <c r="E42" s="77">
        <f>IF(ISBLANK(Tabulka48[[#This Row],[start. č.]]),"-",IF(ISERROR(VLOOKUP(Tabulka48[[#This Row],[start. č.]],'3. REGISTRACE'!B:F,3,0)),"-",VLOOKUP(Tabulka48[[#This Row],[start. č.]],'3. REGISTRACE'!B:F,3,0)))</f>
        <v>2013</v>
      </c>
      <c r="F42" s="79" t="str">
        <f>IF(ISBLANK(Tabulka48[[#This Row],[start. č.]]),"-",IF(Tabulka48[[#This Row],[příjmení a jméno]]="start. č. nebylo registrováno!","-",IF(VLOOKUP(Tabulka48[[#This Row],[start. č.]],'3. REGISTRACE'!B:F,4,0)=0,"-",VLOOKUP(Tabulka48[[#This Row],[start. č.]],'3. REGISTRACE'!B:F,4,0))))</f>
        <v>Dobřejovice</v>
      </c>
      <c r="G42" s="77" t="str">
        <f>IF(ISBLANK(Tabulka48[[#This Row],[start. č.]]),"-",IF(Tabulka48[[#This Row],[příjmení a jméno]]="start. č. nebylo registrováno!","-",IF(VLOOKUP(Tabulka48[[#This Row],[start. č.]],'3. REGISTRACE'!B:F,5,0)=0,"-",VLOOKUP(Tabulka48[[#This Row],[start. č.]],'3. REGISTRACE'!B:F,5,0))))</f>
        <v>Z</v>
      </c>
      <c r="H42" s="80">
        <f>IF(OR(Tabulka48[[#This Row],[pořadí]]="DNF",Tabulka48[[#This Row],[pořadí]]=" "),"-",TIME(Tabulka48[[#This Row],[hod]],Tabulka48[[#This Row],[min]],Tabulka48[[#This Row],[sek]]))</f>
        <v>4.9768518518518521E-4</v>
      </c>
      <c r="I42" s="77" t="str">
        <f>IF(ISBLANK(Tabulka48[[#This Row],[start. č.]]),"-",IF(Tabulka48[[#This Row],[příjmení a jméno]]="start. č. nebylo registrováno!","-",IF(VLOOKUP(Tabulka48[[#This Row],[start. č.]],'3. REGISTRACE'!B:G,6,0)=0,"-",VLOOKUP(Tabulka48[[#This Row],[start. č.]],'3. REGISTRACE'!B:G,6,0))))</f>
        <v>Mladší přípravka D</v>
      </c>
      <c r="J42" s="46">
        <v>0</v>
      </c>
      <c r="K42" s="43">
        <v>0</v>
      </c>
      <c r="L42" s="47">
        <v>43</v>
      </c>
      <c r="M42" s="49" t="str">
        <f>IF(AND(ISBLANK(J42),ISBLANK(K42),ISBLANK(L42)),"-",IF(H42&gt;=MAX(H$40:H42),"ok","chyba!!!"))</f>
        <v>ok</v>
      </c>
      <c r="N42" s="1"/>
    </row>
    <row r="43" spans="2:14">
      <c r="B43" s="78">
        <f t="shared" si="1"/>
        <v>4</v>
      </c>
      <c r="C43" s="41">
        <v>94</v>
      </c>
      <c r="D43" s="76" t="str">
        <f>IF(ISBLANK(Tabulka48[[#This Row],[start. č.]]),"-",IF(ISERROR(VLOOKUP(Tabulka48[[#This Row],[start. č.]],'3. REGISTRACE'!B:F,2,0)),"start. č. nebylo registrováno!",VLOOKUP(Tabulka48[[#This Row],[start. č.]],'3. REGISTRACE'!B:F,2,0)))</f>
        <v>Rolníková Ellen</v>
      </c>
      <c r="E43" s="77">
        <f>IF(ISBLANK(Tabulka48[[#This Row],[start. č.]]),"-",IF(ISERROR(VLOOKUP(Tabulka48[[#This Row],[start. č.]],'3. REGISTRACE'!B:F,3,0)),"-",VLOOKUP(Tabulka48[[#This Row],[start. č.]],'3. REGISTRACE'!B:F,3,0)))</f>
        <v>2013</v>
      </c>
      <c r="F43" s="79" t="str">
        <f>IF(ISBLANK(Tabulka48[[#This Row],[start. č.]]),"-",IF(Tabulka48[[#This Row],[příjmení a jméno]]="start. č. nebylo registrováno!","-",IF(VLOOKUP(Tabulka48[[#This Row],[start. č.]],'3. REGISTRACE'!B:F,4,0)=0,"-",VLOOKUP(Tabulka48[[#This Row],[start. č.]],'3. REGISTRACE'!B:F,4,0))))</f>
        <v>Č. Budějovice</v>
      </c>
      <c r="G43" s="77" t="str">
        <f>IF(ISBLANK(Tabulka48[[#This Row],[start. č.]]),"-",IF(Tabulka48[[#This Row],[příjmení a jméno]]="start. č. nebylo registrováno!","-",IF(VLOOKUP(Tabulka48[[#This Row],[start. č.]],'3. REGISTRACE'!B:F,5,0)=0,"-",VLOOKUP(Tabulka48[[#This Row],[start. č.]],'3. REGISTRACE'!B:F,5,0))))</f>
        <v>Z</v>
      </c>
      <c r="H43" s="80">
        <f>IF(OR(Tabulka48[[#This Row],[pořadí]]="DNF",Tabulka48[[#This Row],[pořadí]]=" "),"-",TIME(Tabulka48[[#This Row],[hod]],Tabulka48[[#This Row],[min]],Tabulka48[[#This Row],[sek]]))</f>
        <v>6.2500000000000001E-4</v>
      </c>
      <c r="I43" s="77" t="str">
        <f>IF(ISBLANK(Tabulka48[[#This Row],[start. č.]]),"-",IF(Tabulka48[[#This Row],[příjmení a jméno]]="start. č. nebylo registrováno!","-",IF(VLOOKUP(Tabulka48[[#This Row],[start. č.]],'3. REGISTRACE'!B:G,6,0)=0,"-",VLOOKUP(Tabulka48[[#This Row],[start. č.]],'3. REGISTRACE'!B:G,6,0))))</f>
        <v>Mladší přípravka D</v>
      </c>
      <c r="J43" s="46">
        <v>0</v>
      </c>
      <c r="K43" s="43">
        <v>0</v>
      </c>
      <c r="L43" s="47">
        <v>54</v>
      </c>
      <c r="M43" s="49" t="str">
        <f>IF(AND(ISBLANK(J43),ISBLANK(K43),ISBLANK(L43)),"-",IF(H43&gt;=MAX(H$40:H43),"ok","chyba!!!"))</f>
        <v>ok</v>
      </c>
      <c r="N43" s="1"/>
    </row>
    <row r="44" spans="2:14">
      <c r="B44" s="78">
        <f t="shared" si="1"/>
        <v>5</v>
      </c>
      <c r="C44" s="41">
        <v>18</v>
      </c>
      <c r="D44" s="76" t="str">
        <f>IF(ISBLANK(Tabulka48[[#This Row],[start. č.]]),"-",IF(ISERROR(VLOOKUP(Tabulka48[[#This Row],[start. č.]],'3. REGISTRACE'!B:F,2,0)),"start. č. nebylo registrováno!",VLOOKUP(Tabulka48[[#This Row],[start. č.]],'3. REGISTRACE'!B:F,2,0)))</f>
        <v>Čeganová Nela</v>
      </c>
      <c r="E44" s="77">
        <f>IF(ISBLANK(Tabulka48[[#This Row],[start. č.]]),"-",IF(ISERROR(VLOOKUP(Tabulka48[[#This Row],[start. č.]],'3. REGISTRACE'!B:F,3,0)),"-",VLOOKUP(Tabulka48[[#This Row],[start. č.]],'3. REGISTRACE'!B:F,3,0)))</f>
        <v>2013</v>
      </c>
      <c r="F44" s="79" t="str">
        <f>IF(ISBLANK(Tabulka48[[#This Row],[start. č.]]),"-",IF(Tabulka48[[#This Row],[příjmení a jméno]]="start. č. nebylo registrováno!","-",IF(VLOOKUP(Tabulka48[[#This Row],[start. č.]],'3. REGISTRACE'!B:F,4,0)=0,"-",VLOOKUP(Tabulka48[[#This Row],[start. č.]],'3. REGISTRACE'!B:F,4,0))))</f>
        <v>Č. Budějovice</v>
      </c>
      <c r="G44" s="77" t="str">
        <f>IF(ISBLANK(Tabulka48[[#This Row],[start. č.]]),"-",IF(Tabulka48[[#This Row],[příjmení a jméno]]="start. č. nebylo registrováno!","-",IF(VLOOKUP(Tabulka48[[#This Row],[start. č.]],'3. REGISTRACE'!B:F,5,0)=0,"-",VLOOKUP(Tabulka48[[#This Row],[start. č.]],'3. REGISTRACE'!B:F,5,0))))</f>
        <v>Z</v>
      </c>
      <c r="H44" s="80">
        <f>IF(OR(Tabulka48[[#This Row],[pořadí]]="DNF",Tabulka48[[#This Row],[pořadí]]=" "),"-",TIME(Tabulka48[[#This Row],[hod]],Tabulka48[[#This Row],[min]],Tabulka48[[#This Row],[sek]]))</f>
        <v>7.407407407407407E-4</v>
      </c>
      <c r="I44" s="77" t="str">
        <f>IF(ISBLANK(Tabulka48[[#This Row],[start. č.]]),"-",IF(Tabulka48[[#This Row],[příjmení a jméno]]="start. č. nebylo registrováno!","-",IF(VLOOKUP(Tabulka48[[#This Row],[start. č.]],'3. REGISTRACE'!B:G,6,0)=0,"-",VLOOKUP(Tabulka48[[#This Row],[start. č.]],'3. REGISTRACE'!B:G,6,0))))</f>
        <v>Mladší přípravka D</v>
      </c>
      <c r="J44" s="46">
        <v>0</v>
      </c>
      <c r="K44" s="43">
        <v>1</v>
      </c>
      <c r="L44" s="47">
        <v>4</v>
      </c>
      <c r="M44" s="49" t="str">
        <f>IF(AND(ISBLANK(J44),ISBLANK(K44),ISBLANK(L44)),"-",IF(H44&gt;=MAX(H$40:H44),"ok","chyba!!!"))</f>
        <v>ok</v>
      </c>
      <c r="N44" s="1"/>
    </row>
    <row r="45" spans="2:14">
      <c r="B45" s="78">
        <f t="shared" si="1"/>
        <v>6</v>
      </c>
      <c r="C45" s="41">
        <v>53</v>
      </c>
      <c r="D45" s="76" t="str">
        <f>IF(ISBLANK(Tabulka48[[#This Row],[start. č.]]),"-",IF(ISERROR(VLOOKUP(Tabulka48[[#This Row],[start. č.]],'3. REGISTRACE'!B:F,2,0)),"start. č. nebylo registrováno!",VLOOKUP(Tabulka48[[#This Row],[start. č.]],'3. REGISTRACE'!B:F,2,0)))</f>
        <v>Paryzková Gabriela</v>
      </c>
      <c r="E45" s="77">
        <f>IF(ISBLANK(Tabulka48[[#This Row],[start. č.]]),"-",IF(ISERROR(VLOOKUP(Tabulka48[[#This Row],[start. č.]],'3. REGISTRACE'!B:F,3,0)),"-",VLOOKUP(Tabulka48[[#This Row],[start. č.]],'3. REGISTRACE'!B:F,3,0)))</f>
        <v>2013</v>
      </c>
      <c r="F45" s="79" t="str">
        <f>IF(ISBLANK(Tabulka48[[#This Row],[start. č.]]),"-",IF(Tabulka48[[#This Row],[příjmení a jméno]]="start. č. nebylo registrováno!","-",IF(VLOOKUP(Tabulka48[[#This Row],[start. č.]],'3. REGISTRACE'!B:F,4,0)=0,"-",VLOOKUP(Tabulka48[[#This Row],[start. č.]],'3. REGISTRACE'!B:F,4,0))))</f>
        <v>TC. Dvořák . Č.B.</v>
      </c>
      <c r="G45" s="77" t="str">
        <f>IF(ISBLANK(Tabulka48[[#This Row],[start. č.]]),"-",IF(Tabulka48[[#This Row],[příjmení a jméno]]="start. č. nebylo registrováno!","-",IF(VLOOKUP(Tabulka48[[#This Row],[start. č.]],'3. REGISTRACE'!B:F,5,0)=0,"-",VLOOKUP(Tabulka48[[#This Row],[start. č.]],'3. REGISTRACE'!B:F,5,0))))</f>
        <v>Z</v>
      </c>
      <c r="H45" s="80">
        <f>IF(OR(Tabulka48[[#This Row],[pořadí]]="DNF",Tabulka48[[#This Row],[pořadí]]=" "),"-",TIME(Tabulka48[[#This Row],[hod]],Tabulka48[[#This Row],[min]],Tabulka48[[#This Row],[sek]]))</f>
        <v>7.6388888888888893E-4</v>
      </c>
      <c r="I45" s="77" t="str">
        <f>IF(ISBLANK(Tabulka48[[#This Row],[start. č.]]),"-",IF(Tabulka48[[#This Row],[příjmení a jméno]]="start. č. nebylo registrováno!","-",IF(VLOOKUP(Tabulka48[[#This Row],[start. č.]],'3. REGISTRACE'!B:G,6,0)=0,"-",VLOOKUP(Tabulka48[[#This Row],[start. č.]],'3. REGISTRACE'!B:G,6,0))))</f>
        <v>Mladší přípravka D</v>
      </c>
      <c r="J45" s="46">
        <v>0</v>
      </c>
      <c r="K45" s="43">
        <v>1</v>
      </c>
      <c r="L45" s="47">
        <v>6</v>
      </c>
      <c r="M45" s="49" t="str">
        <f>IF(AND(ISBLANK(J45),ISBLANK(K45),ISBLANK(L45)),"-",IF(H45&gt;=MAX(H$40:H45),"ok","chyba!!!"))</f>
        <v>ok</v>
      </c>
      <c r="N45" s="1"/>
    </row>
    <row r="46" spans="2:14">
      <c r="B46" s="78">
        <f t="shared" si="1"/>
        <v>7</v>
      </c>
      <c r="C46" s="41">
        <v>62</v>
      </c>
      <c r="D46" s="76" t="str">
        <f>IF(ISBLANK(Tabulka48[[#This Row],[start. č.]]),"-",IF(ISERROR(VLOOKUP(Tabulka48[[#This Row],[start. č.]],'3. REGISTRACE'!B:F,2,0)),"start. č. nebylo registrováno!",VLOOKUP(Tabulka48[[#This Row],[start. č.]],'3. REGISTRACE'!B:F,2,0)))</f>
        <v>Konečná Ema</v>
      </c>
      <c r="E46" s="77">
        <f>IF(ISBLANK(Tabulka48[[#This Row],[start. č.]]),"-",IF(ISERROR(VLOOKUP(Tabulka48[[#This Row],[start. č.]],'3. REGISTRACE'!B:F,3,0)),"-",VLOOKUP(Tabulka48[[#This Row],[start. č.]],'3. REGISTRACE'!B:F,3,0)))</f>
        <v>2013</v>
      </c>
      <c r="F46" s="79" t="str">
        <f>IF(ISBLANK(Tabulka48[[#This Row],[start. č.]]),"-",IF(Tabulka48[[#This Row],[příjmení a jméno]]="start. č. nebylo registrováno!","-",IF(VLOOKUP(Tabulka48[[#This Row],[start. č.]],'3. REGISTRACE'!B:F,4,0)=0,"-",VLOOKUP(Tabulka48[[#This Row],[start. č.]],'3. REGISTRACE'!B:F,4,0))))</f>
        <v>Rožnov</v>
      </c>
      <c r="G46" s="77" t="str">
        <f>IF(ISBLANK(Tabulka48[[#This Row],[start. č.]]),"-",IF(Tabulka48[[#This Row],[příjmení a jméno]]="start. č. nebylo registrováno!","-",IF(VLOOKUP(Tabulka48[[#This Row],[start. č.]],'3. REGISTRACE'!B:F,5,0)=0,"-",VLOOKUP(Tabulka48[[#This Row],[start. č.]],'3. REGISTRACE'!B:F,5,0))))</f>
        <v>Z</v>
      </c>
      <c r="H46" s="80">
        <f>IF(OR(Tabulka48[[#This Row],[pořadí]]="DNF",Tabulka48[[#This Row],[pořadí]]=" "),"-",TIME(Tabulka48[[#This Row],[hod]],Tabulka48[[#This Row],[min]],Tabulka48[[#This Row],[sek]]))</f>
        <v>8.3333333333333339E-4</v>
      </c>
      <c r="I46" s="77" t="str">
        <f>IF(ISBLANK(Tabulka48[[#This Row],[start. č.]]),"-",IF(Tabulka48[[#This Row],[příjmení a jméno]]="start. č. nebylo registrováno!","-",IF(VLOOKUP(Tabulka48[[#This Row],[start. č.]],'3. REGISTRACE'!B:G,6,0)=0,"-",VLOOKUP(Tabulka48[[#This Row],[start. č.]],'3. REGISTRACE'!B:G,6,0))))</f>
        <v>Mladší přípravka D</v>
      </c>
      <c r="J46" s="46">
        <v>0</v>
      </c>
      <c r="K46" s="43">
        <v>1</v>
      </c>
      <c r="L46" s="47">
        <v>12</v>
      </c>
      <c r="M46" s="49" t="str">
        <f>IF(AND(ISBLANK(J46),ISBLANK(K46),ISBLANK(L46)),"-",IF(H46&gt;=MAX(H$40:H46),"ok","chyba!!!"))</f>
        <v>ok</v>
      </c>
      <c r="N46" s="1"/>
    </row>
    <row r="47" spans="2:14">
      <c r="B47" s="78">
        <f t="shared" si="1"/>
        <v>8</v>
      </c>
      <c r="C47" s="41">
        <v>1</v>
      </c>
      <c r="D47" s="76" t="str">
        <f>IF(ISBLANK(Tabulka48[[#This Row],[start. č.]]),"-",IF(ISERROR(VLOOKUP(Tabulka48[[#This Row],[start. č.]],'3. REGISTRACE'!B:F,2,0)),"start. č. nebylo registrováno!",VLOOKUP(Tabulka48[[#This Row],[start. č.]],'3. REGISTRACE'!B:F,2,0)))</f>
        <v>Kyselová Eliška</v>
      </c>
      <c r="E47" s="77">
        <f>IF(ISBLANK(Tabulka48[[#This Row],[start. č.]]),"-",IF(ISERROR(VLOOKUP(Tabulka48[[#This Row],[start. č.]],'3. REGISTRACE'!B:F,3,0)),"-",VLOOKUP(Tabulka48[[#This Row],[start. č.]],'3. REGISTRACE'!B:F,3,0)))</f>
        <v>2013</v>
      </c>
      <c r="F47" s="79" t="str">
        <f>IF(ISBLANK(Tabulka48[[#This Row],[start. č.]]),"-",IF(Tabulka48[[#This Row],[příjmení a jméno]]="start. č. nebylo registrováno!","-",IF(VLOOKUP(Tabulka48[[#This Row],[start. č.]],'3. REGISTRACE'!B:F,4,0)=0,"-",VLOOKUP(Tabulka48[[#This Row],[start. č.]],'3. REGISTRACE'!B:F,4,0))))</f>
        <v>Č. Budějovice</v>
      </c>
      <c r="G47" s="77" t="str">
        <f>IF(ISBLANK(Tabulka48[[#This Row],[start. č.]]),"-",IF(Tabulka48[[#This Row],[příjmení a jméno]]="start. č. nebylo registrováno!","-",IF(VLOOKUP(Tabulka48[[#This Row],[start. č.]],'3. REGISTRACE'!B:F,5,0)=0,"-",VLOOKUP(Tabulka48[[#This Row],[start. č.]],'3. REGISTRACE'!B:F,5,0))))</f>
        <v>Z</v>
      </c>
      <c r="H47" s="80">
        <f>IF(OR(Tabulka48[[#This Row],[pořadí]]="DNF",Tabulka48[[#This Row],[pořadí]]=" "),"-",TIME(Tabulka48[[#This Row],[hod]],Tabulka48[[#This Row],[min]],Tabulka48[[#This Row],[sek]]))</f>
        <v>1.0185185185185186E-3</v>
      </c>
      <c r="I47" s="77" t="str">
        <f>IF(ISBLANK(Tabulka48[[#This Row],[start. č.]]),"-",IF(Tabulka48[[#This Row],[příjmení a jméno]]="start. č. nebylo registrováno!","-",IF(VLOOKUP(Tabulka48[[#This Row],[start. č.]],'3. REGISTRACE'!B:G,6,0)=0,"-",VLOOKUP(Tabulka48[[#This Row],[start. č.]],'3. REGISTRACE'!B:G,6,0))))</f>
        <v>Mladší přípravka D</v>
      </c>
      <c r="J47" s="46">
        <v>0</v>
      </c>
      <c r="K47" s="43">
        <v>1</v>
      </c>
      <c r="L47" s="47">
        <v>28</v>
      </c>
      <c r="M47" s="49" t="str">
        <f>IF(AND(ISBLANK(J47),ISBLANK(K47),ISBLANK(L47)),"-",IF(H47&gt;=MAX(H$40:H47),"ok","chyba!!!"))</f>
        <v>ok</v>
      </c>
      <c r="N47" s="1"/>
    </row>
    <row r="48" spans="2:14">
      <c r="B48" s="78">
        <f t="shared" si="1"/>
        <v>9</v>
      </c>
      <c r="C48" s="41">
        <v>58</v>
      </c>
      <c r="D48" s="76" t="str">
        <f>IF(ISBLANK(Tabulka48[[#This Row],[start. č.]]),"-",IF(ISERROR(VLOOKUP(Tabulka48[[#This Row],[start. č.]],'3. REGISTRACE'!B:F,2,0)),"start. č. nebylo registrováno!",VLOOKUP(Tabulka48[[#This Row],[start. č.]],'3. REGISTRACE'!B:F,2,0)))</f>
        <v>Nováčková Tereza</v>
      </c>
      <c r="E48" s="77">
        <f>IF(ISBLANK(Tabulka48[[#This Row],[start. č.]]),"-",IF(ISERROR(VLOOKUP(Tabulka48[[#This Row],[start. č.]],'3. REGISTRACE'!B:F,3,0)),"-",VLOOKUP(Tabulka48[[#This Row],[start. č.]],'3. REGISTRACE'!B:F,3,0)))</f>
        <v>2013</v>
      </c>
      <c r="F48" s="79" t="str">
        <f>IF(ISBLANK(Tabulka48[[#This Row],[start. č.]]),"-",IF(Tabulka48[[#This Row],[příjmení a jméno]]="start. č. nebylo registrováno!","-",IF(VLOOKUP(Tabulka48[[#This Row],[start. č.]],'3. REGISTRACE'!B:F,4,0)=0,"-",VLOOKUP(Tabulka48[[#This Row],[start. č.]],'3. REGISTRACE'!B:F,4,0))))</f>
        <v>Nové Homole</v>
      </c>
      <c r="G48" s="77" t="str">
        <f>IF(ISBLANK(Tabulka48[[#This Row],[start. č.]]),"-",IF(Tabulka48[[#This Row],[příjmení a jméno]]="start. č. nebylo registrováno!","-",IF(VLOOKUP(Tabulka48[[#This Row],[start. č.]],'3. REGISTRACE'!B:F,5,0)=0,"-",VLOOKUP(Tabulka48[[#This Row],[start. č.]],'3. REGISTRACE'!B:F,5,0))))</f>
        <v>Z</v>
      </c>
      <c r="H48" s="80">
        <f>IF(OR(Tabulka48[[#This Row],[pořadí]]="DNF",Tabulka48[[#This Row],[pořadí]]=" "),"-",TIME(Tabulka48[[#This Row],[hod]],Tabulka48[[#This Row],[min]],Tabulka48[[#This Row],[sek]]))</f>
        <v>1.2152777777777778E-3</v>
      </c>
      <c r="I48" s="77" t="str">
        <f>IF(ISBLANK(Tabulka48[[#This Row],[start. č.]]),"-",IF(Tabulka48[[#This Row],[příjmení a jméno]]="start. č. nebylo registrováno!","-",IF(VLOOKUP(Tabulka48[[#This Row],[start. č.]],'3. REGISTRACE'!B:G,6,0)=0,"-",VLOOKUP(Tabulka48[[#This Row],[start. č.]],'3. REGISTRACE'!B:G,6,0))))</f>
        <v>Mladší přípravka D</v>
      </c>
      <c r="J48" s="46">
        <v>0</v>
      </c>
      <c r="K48" s="43">
        <v>1</v>
      </c>
      <c r="L48" s="47">
        <v>45</v>
      </c>
      <c r="M48" s="49" t="str">
        <f>IF(AND(ISBLANK(J48),ISBLANK(K48),ISBLANK(L48)),"-",IF(H48&gt;=MAX(H$40:H48),"ok","chyba!!!"))</f>
        <v>ok</v>
      </c>
      <c r="N48" s="1"/>
    </row>
    <row r="49" spans="2:13">
      <c r="B49" s="86" t="str">
        <f t="shared" si="1"/>
        <v xml:space="preserve"> </v>
      </c>
      <c r="C49" s="58"/>
      <c r="D49" s="87" t="str">
        <f>IF(ISBLANK(Tabulka48[[#This Row],[start. č.]]),"-",IF(ISERROR(VLOOKUP(Tabulka48[[#This Row],[start. č.]],'3. REGISTRACE'!B:F,2,0)),"start. č. nebylo registrováno!",VLOOKUP(Tabulka48[[#This Row],[start. č.]],'3. REGISTRACE'!B:F,2,0)))</f>
        <v>-</v>
      </c>
      <c r="E49" s="88" t="str">
        <f>IF(ISBLANK(Tabulka48[[#This Row],[start. č.]]),"-",IF(ISERROR(VLOOKUP(Tabulka48[[#This Row],[start. č.]],'3. REGISTRACE'!B:F,3,0)),"-",VLOOKUP(Tabulka48[[#This Row],[start. č.]],'3. REGISTRACE'!B:F,3,0)))</f>
        <v>-</v>
      </c>
      <c r="F49" s="89" t="str">
        <f>IF(ISBLANK(Tabulka48[[#This Row],[start. č.]]),"-",IF(Tabulka48[[#This Row],[příjmení a jméno]]="start. č. nebylo registrováno!","-",IF(VLOOKUP(Tabulka48[[#This Row],[start. č.]],'3. REGISTRACE'!B:F,4,0)=0,"-",VLOOKUP(Tabulka48[[#This Row],[start. č.]],'3. REGISTRACE'!B:F,4,0))))</f>
        <v>-</v>
      </c>
      <c r="G49" s="88" t="str">
        <f>IF(ISBLANK(Tabulka48[[#This Row],[start. č.]]),"-",IF(Tabulka48[[#This Row],[příjmení a jméno]]="start. č. nebylo registrováno!","-",IF(VLOOKUP(Tabulka48[[#This Row],[start. č.]],'3. REGISTRACE'!B:F,5,0)=0,"-",VLOOKUP(Tabulka48[[#This Row],[start. č.]],'3. REGISTRACE'!B:F,5,0))))</f>
        <v>-</v>
      </c>
      <c r="H49" s="90" t="str">
        <f>IF(OR(Tabulka48[[#This Row],[pořadí]]="DNF",Tabulka48[[#This Row],[pořadí]]=" "),"-",TIME(Tabulka48[[#This Row],[hod]],Tabulka48[[#This Row],[min]],Tabulka48[[#This Row],[sek]]))</f>
        <v>-</v>
      </c>
      <c r="I49" s="88" t="str">
        <f>IF(ISBLANK(Tabulka48[[#This Row],[start. č.]]),"-",IF(Tabulka48[[#This Row],[příjmení a jméno]]="start. č. nebylo registrováno!","-",IF(VLOOKUP(Tabulka48[[#This Row],[start. č.]],'3. REGISTRACE'!B:G,6,0)=0,"-",VLOOKUP(Tabulka48[[#This Row],[start. č.]],'3. REGISTRACE'!B:G,6,0))))</f>
        <v>-</v>
      </c>
      <c r="J49" s="59"/>
      <c r="K49" s="60"/>
      <c r="L49" s="61"/>
      <c r="M49" s="49" t="str">
        <f>IF(AND(ISBLANK(J49),ISBLANK(K49),ISBLANK(L49)),"-",IF(H49&gt;=MAX(H$40:H49),"ok","chyba!!!"))</f>
        <v>-</v>
      </c>
    </row>
    <row r="50" spans="2:13">
      <c r="B50" s="86" t="str">
        <f t="shared" si="1"/>
        <v xml:space="preserve"> </v>
      </c>
      <c r="C50" s="58"/>
      <c r="D50" s="87" t="str">
        <f>IF(ISBLANK(Tabulka48[[#This Row],[start. č.]]),"-",IF(ISERROR(VLOOKUP(Tabulka48[[#This Row],[start. č.]],'3. REGISTRACE'!B:F,2,0)),"start. č. nebylo registrováno!",VLOOKUP(Tabulka48[[#This Row],[start. č.]],'3. REGISTRACE'!B:F,2,0)))</f>
        <v>-</v>
      </c>
      <c r="E50" s="88" t="str">
        <f>IF(ISBLANK(Tabulka48[[#This Row],[start. č.]]),"-",IF(ISERROR(VLOOKUP(Tabulka48[[#This Row],[start. č.]],'3. REGISTRACE'!B:F,3,0)),"-",VLOOKUP(Tabulka48[[#This Row],[start. č.]],'3. REGISTRACE'!B:F,3,0)))</f>
        <v>-</v>
      </c>
      <c r="F50" s="89" t="str">
        <f>IF(ISBLANK(Tabulka48[[#This Row],[start. č.]]),"-",IF(Tabulka48[[#This Row],[příjmení a jméno]]="start. č. nebylo registrováno!","-",IF(VLOOKUP(Tabulka48[[#This Row],[start. č.]],'3. REGISTRACE'!B:F,4,0)=0,"-",VLOOKUP(Tabulka48[[#This Row],[start. č.]],'3. REGISTRACE'!B:F,4,0))))</f>
        <v>-</v>
      </c>
      <c r="G50" s="88" t="str">
        <f>IF(ISBLANK(Tabulka48[[#This Row],[start. č.]]),"-",IF(Tabulka48[[#This Row],[příjmení a jméno]]="start. č. nebylo registrováno!","-",IF(VLOOKUP(Tabulka48[[#This Row],[start. č.]],'3. REGISTRACE'!B:F,5,0)=0,"-",VLOOKUP(Tabulka48[[#This Row],[start. č.]],'3. REGISTRACE'!B:F,5,0))))</f>
        <v>-</v>
      </c>
      <c r="H50" s="90" t="str">
        <f>IF(OR(Tabulka48[[#This Row],[pořadí]]="DNF",Tabulka48[[#This Row],[pořadí]]=" "),"-",TIME(Tabulka48[[#This Row],[hod]],Tabulka48[[#This Row],[min]],Tabulka48[[#This Row],[sek]]))</f>
        <v>-</v>
      </c>
      <c r="I50" s="88" t="str">
        <f>IF(ISBLANK(Tabulka48[[#This Row],[start. č.]]),"-",IF(Tabulka48[[#This Row],[příjmení a jméno]]="start. č. nebylo registrováno!","-",IF(VLOOKUP(Tabulka48[[#This Row],[start. č.]],'3. REGISTRACE'!B:G,6,0)=0,"-",VLOOKUP(Tabulka48[[#This Row],[start. č.]],'3. REGISTRACE'!B:G,6,0))))</f>
        <v>-</v>
      </c>
      <c r="J50" s="59"/>
      <c r="K50" s="60"/>
      <c r="L50" s="61"/>
      <c r="M50" s="49" t="str">
        <f>IF(AND(ISBLANK(J50),ISBLANK(K50),ISBLANK(L50)),"-",IF(H50&gt;=MAX(H$40:H50),"ok","chyba!!!"))</f>
        <v>-</v>
      </c>
    </row>
    <row r="51" spans="2:13">
      <c r="B51" s="86" t="str">
        <f t="shared" si="1"/>
        <v xml:space="preserve"> </v>
      </c>
      <c r="C51" s="58"/>
      <c r="D51" s="87" t="str">
        <f>IF(ISBLANK(Tabulka48[[#This Row],[start. č.]]),"-",IF(ISERROR(VLOOKUP(Tabulka48[[#This Row],[start. č.]],'3. REGISTRACE'!B:F,2,0)),"start. č. nebylo registrováno!",VLOOKUP(Tabulka48[[#This Row],[start. č.]],'3. REGISTRACE'!B:F,2,0)))</f>
        <v>-</v>
      </c>
      <c r="E51" s="88" t="str">
        <f>IF(ISBLANK(Tabulka48[[#This Row],[start. č.]]),"-",IF(ISERROR(VLOOKUP(Tabulka48[[#This Row],[start. č.]],'3. REGISTRACE'!B:F,3,0)),"-",VLOOKUP(Tabulka48[[#This Row],[start. č.]],'3. REGISTRACE'!B:F,3,0)))</f>
        <v>-</v>
      </c>
      <c r="F51" s="89" t="str">
        <f>IF(ISBLANK(Tabulka48[[#This Row],[start. č.]]),"-",IF(Tabulka48[[#This Row],[příjmení a jméno]]="start. č. nebylo registrováno!","-",IF(VLOOKUP(Tabulka48[[#This Row],[start. č.]],'3. REGISTRACE'!B:F,4,0)=0,"-",VLOOKUP(Tabulka48[[#This Row],[start. č.]],'3. REGISTRACE'!B:F,4,0))))</f>
        <v>-</v>
      </c>
      <c r="G51" s="88" t="str">
        <f>IF(ISBLANK(Tabulka48[[#This Row],[start. č.]]),"-",IF(Tabulka48[[#This Row],[příjmení a jméno]]="start. č. nebylo registrováno!","-",IF(VLOOKUP(Tabulka48[[#This Row],[start. č.]],'3. REGISTRACE'!B:F,5,0)=0,"-",VLOOKUP(Tabulka48[[#This Row],[start. č.]],'3. REGISTRACE'!B:F,5,0))))</f>
        <v>-</v>
      </c>
      <c r="H51" s="90" t="str">
        <f>IF(OR(Tabulka48[[#This Row],[pořadí]]="DNF",Tabulka48[[#This Row],[pořadí]]=" "),"-",TIME(Tabulka48[[#This Row],[hod]],Tabulka48[[#This Row],[min]],Tabulka48[[#This Row],[sek]]))</f>
        <v>-</v>
      </c>
      <c r="I51" s="88" t="str">
        <f>IF(ISBLANK(Tabulka48[[#This Row],[start. č.]]),"-",IF(Tabulka48[[#This Row],[příjmení a jméno]]="start. č. nebylo registrováno!","-",IF(VLOOKUP(Tabulka48[[#This Row],[start. č.]],'3. REGISTRACE'!B:G,6,0)=0,"-",VLOOKUP(Tabulka48[[#This Row],[start. č.]],'3. REGISTRACE'!B:G,6,0))))</f>
        <v>-</v>
      </c>
      <c r="J51" s="59"/>
      <c r="K51" s="60"/>
      <c r="L51" s="61"/>
      <c r="M51" s="49" t="str">
        <f>IF(AND(ISBLANK(J51),ISBLANK(K51),ISBLANK(L51)),"-",IF(H51&gt;=MAX(H$40:H51),"ok","chyba!!!"))</f>
        <v>-</v>
      </c>
    </row>
    <row r="52" spans="2:13">
      <c r="B52" s="86" t="str">
        <f t="shared" si="1"/>
        <v xml:space="preserve"> </v>
      </c>
      <c r="C52" s="58"/>
      <c r="D52" s="87" t="str">
        <f>IF(ISBLANK(Tabulka48[[#This Row],[start. č.]]),"-",IF(ISERROR(VLOOKUP(Tabulka48[[#This Row],[start. č.]],'3. REGISTRACE'!B:F,2,0)),"start. č. nebylo registrováno!",VLOOKUP(Tabulka48[[#This Row],[start. č.]],'3. REGISTRACE'!B:F,2,0)))</f>
        <v>-</v>
      </c>
      <c r="E52" s="88" t="str">
        <f>IF(ISBLANK(Tabulka48[[#This Row],[start. č.]]),"-",IF(ISERROR(VLOOKUP(Tabulka48[[#This Row],[start. č.]],'3. REGISTRACE'!B:F,3,0)),"-",VLOOKUP(Tabulka48[[#This Row],[start. č.]],'3. REGISTRACE'!B:F,3,0)))</f>
        <v>-</v>
      </c>
      <c r="F52" s="89" t="str">
        <f>IF(ISBLANK(Tabulka48[[#This Row],[start. č.]]),"-",IF(Tabulka48[[#This Row],[příjmení a jméno]]="start. č. nebylo registrováno!","-",IF(VLOOKUP(Tabulka48[[#This Row],[start. č.]],'3. REGISTRACE'!B:F,4,0)=0,"-",VLOOKUP(Tabulka48[[#This Row],[start. č.]],'3. REGISTRACE'!B:F,4,0))))</f>
        <v>-</v>
      </c>
      <c r="G52" s="88" t="str">
        <f>IF(ISBLANK(Tabulka48[[#This Row],[start. č.]]),"-",IF(Tabulka48[[#This Row],[příjmení a jméno]]="start. č. nebylo registrováno!","-",IF(VLOOKUP(Tabulka48[[#This Row],[start. č.]],'3. REGISTRACE'!B:F,5,0)=0,"-",VLOOKUP(Tabulka48[[#This Row],[start. č.]],'3. REGISTRACE'!B:F,5,0))))</f>
        <v>-</v>
      </c>
      <c r="H52" s="90" t="str">
        <f>IF(OR(Tabulka48[[#This Row],[pořadí]]="DNF",Tabulka48[[#This Row],[pořadí]]=" "),"-",TIME(Tabulka48[[#This Row],[hod]],Tabulka48[[#This Row],[min]],Tabulka48[[#This Row],[sek]]))</f>
        <v>-</v>
      </c>
      <c r="I52" s="88" t="str">
        <f>IF(ISBLANK(Tabulka48[[#This Row],[start. č.]]),"-",IF(Tabulka48[[#This Row],[příjmení a jméno]]="start. č. nebylo registrováno!","-",IF(VLOOKUP(Tabulka48[[#This Row],[start. č.]],'3. REGISTRACE'!B:G,6,0)=0,"-",VLOOKUP(Tabulka48[[#This Row],[start. č.]],'3. REGISTRACE'!B:G,6,0))))</f>
        <v>-</v>
      </c>
      <c r="J52" s="59"/>
      <c r="K52" s="60"/>
      <c r="L52" s="61"/>
      <c r="M52" s="49" t="str">
        <f>IF(AND(ISBLANK(J52),ISBLANK(K52),ISBLANK(L52)),"-",IF(H52&gt;=MAX(H$40:H52),"ok","chyba!!!"))</f>
        <v>-</v>
      </c>
    </row>
    <row r="53" spans="2:13">
      <c r="B53" s="86" t="str">
        <f t="shared" si="1"/>
        <v xml:space="preserve"> </v>
      </c>
      <c r="C53" s="58"/>
      <c r="D53" s="87" t="str">
        <f>IF(ISBLANK(Tabulka48[[#This Row],[start. č.]]),"-",IF(ISERROR(VLOOKUP(Tabulka48[[#This Row],[start. č.]],'3. REGISTRACE'!B:F,2,0)),"start. č. nebylo registrováno!",VLOOKUP(Tabulka48[[#This Row],[start. č.]],'3. REGISTRACE'!B:F,2,0)))</f>
        <v>-</v>
      </c>
      <c r="E53" s="88" t="str">
        <f>IF(ISBLANK(Tabulka48[[#This Row],[start. č.]]),"-",IF(ISERROR(VLOOKUP(Tabulka48[[#This Row],[start. č.]],'3. REGISTRACE'!B:F,3,0)),"-",VLOOKUP(Tabulka48[[#This Row],[start. č.]],'3. REGISTRACE'!B:F,3,0)))</f>
        <v>-</v>
      </c>
      <c r="F53" s="89" t="str">
        <f>IF(ISBLANK(Tabulka48[[#This Row],[start. č.]]),"-",IF(Tabulka48[[#This Row],[příjmení a jméno]]="start. č. nebylo registrováno!","-",IF(VLOOKUP(Tabulka48[[#This Row],[start. č.]],'3. REGISTRACE'!B:F,4,0)=0,"-",VLOOKUP(Tabulka48[[#This Row],[start. č.]],'3. REGISTRACE'!B:F,4,0))))</f>
        <v>-</v>
      </c>
      <c r="G53" s="88" t="str">
        <f>IF(ISBLANK(Tabulka48[[#This Row],[start. č.]]),"-",IF(Tabulka48[[#This Row],[příjmení a jméno]]="start. č. nebylo registrováno!","-",IF(VLOOKUP(Tabulka48[[#This Row],[start. č.]],'3. REGISTRACE'!B:F,5,0)=0,"-",VLOOKUP(Tabulka48[[#This Row],[start. č.]],'3. REGISTRACE'!B:F,5,0))))</f>
        <v>-</v>
      </c>
      <c r="H53" s="90" t="str">
        <f>IF(OR(Tabulka48[[#This Row],[pořadí]]="DNF",Tabulka48[[#This Row],[pořadí]]=" "),"-",TIME(Tabulka48[[#This Row],[hod]],Tabulka48[[#This Row],[min]],Tabulka48[[#This Row],[sek]]))</f>
        <v>-</v>
      </c>
      <c r="I53" s="88" t="str">
        <f>IF(ISBLANK(Tabulka48[[#This Row],[start. č.]]),"-",IF(Tabulka48[[#This Row],[příjmení a jméno]]="start. č. nebylo registrováno!","-",IF(VLOOKUP(Tabulka48[[#This Row],[start. č.]],'3. REGISTRACE'!B:G,6,0)=0,"-",VLOOKUP(Tabulka48[[#This Row],[start. č.]],'3. REGISTRACE'!B:G,6,0))))</f>
        <v>-</v>
      </c>
      <c r="J53" s="59"/>
      <c r="K53" s="60"/>
      <c r="L53" s="61"/>
      <c r="M53" s="49" t="str">
        <f>IF(AND(ISBLANK(J53),ISBLANK(K53),ISBLANK(L53)),"-",IF(H53&gt;=MAX(H$40:H53),"ok","chyba!!!"))</f>
        <v>-</v>
      </c>
    </row>
    <row r="54" spans="2:13">
      <c r="B54" s="86" t="str">
        <f t="shared" si="1"/>
        <v xml:space="preserve"> </v>
      </c>
      <c r="C54" s="58"/>
      <c r="D54" s="87" t="str">
        <f>IF(ISBLANK(Tabulka48[[#This Row],[start. č.]]),"-",IF(ISERROR(VLOOKUP(Tabulka48[[#This Row],[start. č.]],'3. REGISTRACE'!B:F,2,0)),"start. č. nebylo registrováno!",VLOOKUP(Tabulka48[[#This Row],[start. č.]],'3. REGISTRACE'!B:F,2,0)))</f>
        <v>-</v>
      </c>
      <c r="E54" s="88" t="str">
        <f>IF(ISBLANK(Tabulka48[[#This Row],[start. č.]]),"-",IF(ISERROR(VLOOKUP(Tabulka48[[#This Row],[start. č.]],'3. REGISTRACE'!B:F,3,0)),"-",VLOOKUP(Tabulka48[[#This Row],[start. č.]],'3. REGISTRACE'!B:F,3,0)))</f>
        <v>-</v>
      </c>
      <c r="F54" s="89" t="str">
        <f>IF(ISBLANK(Tabulka48[[#This Row],[start. č.]]),"-",IF(Tabulka48[[#This Row],[příjmení a jméno]]="start. č. nebylo registrováno!","-",IF(VLOOKUP(Tabulka48[[#This Row],[start. č.]],'3. REGISTRACE'!B:F,4,0)=0,"-",VLOOKUP(Tabulka48[[#This Row],[start. č.]],'3. REGISTRACE'!B:F,4,0))))</f>
        <v>-</v>
      </c>
      <c r="G54" s="88" t="str">
        <f>IF(ISBLANK(Tabulka48[[#This Row],[start. č.]]),"-",IF(Tabulka48[[#This Row],[příjmení a jméno]]="start. č. nebylo registrováno!","-",IF(VLOOKUP(Tabulka48[[#This Row],[start. č.]],'3. REGISTRACE'!B:F,5,0)=0,"-",VLOOKUP(Tabulka48[[#This Row],[start. č.]],'3. REGISTRACE'!B:F,5,0))))</f>
        <v>-</v>
      </c>
      <c r="H54" s="90" t="str">
        <f>IF(OR(Tabulka48[[#This Row],[pořadí]]="DNF",Tabulka48[[#This Row],[pořadí]]=" "),"-",TIME(Tabulka48[[#This Row],[hod]],Tabulka48[[#This Row],[min]],Tabulka48[[#This Row],[sek]]))</f>
        <v>-</v>
      </c>
      <c r="I54" s="88" t="str">
        <f>IF(ISBLANK(Tabulka48[[#This Row],[start. č.]]),"-",IF(Tabulka48[[#This Row],[příjmení a jméno]]="start. č. nebylo registrováno!","-",IF(VLOOKUP(Tabulka48[[#This Row],[start. č.]],'3. REGISTRACE'!B:G,6,0)=0,"-",VLOOKUP(Tabulka48[[#This Row],[start. č.]],'3. REGISTRACE'!B:G,6,0))))</f>
        <v>-</v>
      </c>
      <c r="J54" s="59"/>
      <c r="K54" s="60"/>
      <c r="L54" s="61"/>
      <c r="M54" s="49" t="str">
        <f>IF(AND(ISBLANK(J54),ISBLANK(K54),ISBLANK(L54)),"-",IF(H54&gt;=MAX(H$40:H54),"ok","chyba!!!"))</f>
        <v>-</v>
      </c>
    </row>
    <row r="55" spans="2:13">
      <c r="B55" s="86" t="str">
        <f t="shared" si="1"/>
        <v xml:space="preserve"> </v>
      </c>
      <c r="C55" s="58"/>
      <c r="D55" s="87" t="str">
        <f>IF(ISBLANK(Tabulka48[[#This Row],[start. č.]]),"-",IF(ISERROR(VLOOKUP(Tabulka48[[#This Row],[start. č.]],'3. REGISTRACE'!B:F,2,0)),"start. č. nebylo registrováno!",VLOOKUP(Tabulka48[[#This Row],[start. č.]],'3. REGISTRACE'!B:F,2,0)))</f>
        <v>-</v>
      </c>
      <c r="E55" s="88" t="str">
        <f>IF(ISBLANK(Tabulka48[[#This Row],[start. č.]]),"-",IF(ISERROR(VLOOKUP(Tabulka48[[#This Row],[start. č.]],'3. REGISTRACE'!B:F,3,0)),"-",VLOOKUP(Tabulka48[[#This Row],[start. č.]],'3. REGISTRACE'!B:F,3,0)))</f>
        <v>-</v>
      </c>
      <c r="F55" s="89" t="str">
        <f>IF(ISBLANK(Tabulka48[[#This Row],[start. č.]]),"-",IF(Tabulka48[[#This Row],[příjmení a jméno]]="start. č. nebylo registrováno!","-",IF(VLOOKUP(Tabulka48[[#This Row],[start. č.]],'3. REGISTRACE'!B:F,4,0)=0,"-",VLOOKUP(Tabulka48[[#This Row],[start. č.]],'3. REGISTRACE'!B:F,4,0))))</f>
        <v>-</v>
      </c>
      <c r="G55" s="88" t="str">
        <f>IF(ISBLANK(Tabulka48[[#This Row],[start. č.]]),"-",IF(Tabulka48[[#This Row],[příjmení a jméno]]="start. č. nebylo registrováno!","-",IF(VLOOKUP(Tabulka48[[#This Row],[start. č.]],'3. REGISTRACE'!B:F,5,0)=0,"-",VLOOKUP(Tabulka48[[#This Row],[start. č.]],'3. REGISTRACE'!B:F,5,0))))</f>
        <v>-</v>
      </c>
      <c r="H55" s="90" t="str">
        <f>IF(OR(Tabulka48[[#This Row],[pořadí]]="DNF",Tabulka48[[#This Row],[pořadí]]=" "),"-",TIME(Tabulka48[[#This Row],[hod]],Tabulka48[[#This Row],[min]],Tabulka48[[#This Row],[sek]]))</f>
        <v>-</v>
      </c>
      <c r="I55" s="88" t="str">
        <f>IF(ISBLANK(Tabulka48[[#This Row],[start. č.]]),"-",IF(Tabulka48[[#This Row],[příjmení a jméno]]="start. č. nebylo registrováno!","-",IF(VLOOKUP(Tabulka48[[#This Row],[start. č.]],'3. REGISTRACE'!B:G,6,0)=0,"-",VLOOKUP(Tabulka48[[#This Row],[start. č.]],'3. REGISTRACE'!B:G,6,0))))</f>
        <v>-</v>
      </c>
      <c r="J55" s="59"/>
      <c r="K55" s="60"/>
      <c r="L55" s="61"/>
      <c r="M55" s="49" t="str">
        <f>IF(AND(ISBLANK(J55),ISBLANK(K55),ISBLANK(L55)),"-",IF(H55&gt;=MAX(H$40:H55),"ok","chyba!!!"))</f>
        <v>-</v>
      </c>
    </row>
    <row r="56" spans="2:13">
      <c r="B56" s="86" t="str">
        <f t="shared" si="1"/>
        <v xml:space="preserve"> </v>
      </c>
      <c r="C56" s="58"/>
      <c r="D56" s="87" t="str">
        <f>IF(ISBLANK(Tabulka48[[#This Row],[start. č.]]),"-",IF(ISERROR(VLOOKUP(Tabulka48[[#This Row],[start. č.]],'3. REGISTRACE'!B:F,2,0)),"start. č. nebylo registrováno!",VLOOKUP(Tabulka48[[#This Row],[start. č.]],'3. REGISTRACE'!B:F,2,0)))</f>
        <v>-</v>
      </c>
      <c r="E56" s="88" t="str">
        <f>IF(ISBLANK(Tabulka48[[#This Row],[start. č.]]),"-",IF(ISERROR(VLOOKUP(Tabulka48[[#This Row],[start. č.]],'3. REGISTRACE'!B:F,3,0)),"-",VLOOKUP(Tabulka48[[#This Row],[start. č.]],'3. REGISTRACE'!B:F,3,0)))</f>
        <v>-</v>
      </c>
      <c r="F56" s="89" t="str">
        <f>IF(ISBLANK(Tabulka48[[#This Row],[start. č.]]),"-",IF(Tabulka48[[#This Row],[příjmení a jméno]]="start. č. nebylo registrováno!","-",IF(VLOOKUP(Tabulka48[[#This Row],[start. č.]],'3. REGISTRACE'!B:F,4,0)=0,"-",VLOOKUP(Tabulka48[[#This Row],[start. č.]],'3. REGISTRACE'!B:F,4,0))))</f>
        <v>-</v>
      </c>
      <c r="G56" s="88" t="str">
        <f>IF(ISBLANK(Tabulka48[[#This Row],[start. č.]]),"-",IF(Tabulka48[[#This Row],[příjmení a jméno]]="start. č. nebylo registrováno!","-",IF(VLOOKUP(Tabulka48[[#This Row],[start. č.]],'3. REGISTRACE'!B:F,5,0)=0,"-",VLOOKUP(Tabulka48[[#This Row],[start. č.]],'3. REGISTRACE'!B:F,5,0))))</f>
        <v>-</v>
      </c>
      <c r="H56" s="90" t="str">
        <f>IF(OR(Tabulka48[[#This Row],[pořadí]]="DNF",Tabulka48[[#This Row],[pořadí]]=" "),"-",TIME(Tabulka48[[#This Row],[hod]],Tabulka48[[#This Row],[min]],Tabulka48[[#This Row],[sek]]))</f>
        <v>-</v>
      </c>
      <c r="I56" s="88" t="str">
        <f>IF(ISBLANK(Tabulka48[[#This Row],[start. č.]]),"-",IF(Tabulka48[[#This Row],[příjmení a jméno]]="start. č. nebylo registrováno!","-",IF(VLOOKUP(Tabulka48[[#This Row],[start. č.]],'3. REGISTRACE'!B:G,6,0)=0,"-",VLOOKUP(Tabulka48[[#This Row],[start. č.]],'3. REGISTRACE'!B:G,6,0))))</f>
        <v>-</v>
      </c>
      <c r="J56" s="59"/>
      <c r="K56" s="60"/>
      <c r="L56" s="61"/>
      <c r="M56" s="49" t="str">
        <f>IF(AND(ISBLANK(J56),ISBLANK(K56),ISBLANK(L56)),"-",IF(H56&gt;=MAX(H$40:H56),"ok","chyba!!!"))</f>
        <v>-</v>
      </c>
    </row>
    <row r="57" spans="2:13">
      <c r="B57" s="86" t="str">
        <f t="shared" si="1"/>
        <v xml:space="preserve"> </v>
      </c>
      <c r="C57" s="58"/>
      <c r="D57" s="87" t="str">
        <f>IF(ISBLANK(Tabulka48[[#This Row],[start. č.]]),"-",IF(ISERROR(VLOOKUP(Tabulka48[[#This Row],[start. č.]],'3. REGISTRACE'!B:F,2,0)),"start. č. nebylo registrováno!",VLOOKUP(Tabulka48[[#This Row],[start. č.]],'3. REGISTRACE'!B:F,2,0)))</f>
        <v>-</v>
      </c>
      <c r="E57" s="88" t="str">
        <f>IF(ISBLANK(Tabulka48[[#This Row],[start. č.]]),"-",IF(ISERROR(VLOOKUP(Tabulka48[[#This Row],[start. č.]],'3. REGISTRACE'!B:F,3,0)),"-",VLOOKUP(Tabulka48[[#This Row],[start. č.]],'3. REGISTRACE'!B:F,3,0)))</f>
        <v>-</v>
      </c>
      <c r="F57" s="89" t="str">
        <f>IF(ISBLANK(Tabulka48[[#This Row],[start. č.]]),"-",IF(Tabulka48[[#This Row],[příjmení a jméno]]="start. č. nebylo registrováno!","-",IF(VLOOKUP(Tabulka48[[#This Row],[start. č.]],'3. REGISTRACE'!B:F,4,0)=0,"-",VLOOKUP(Tabulka48[[#This Row],[start. č.]],'3. REGISTRACE'!B:F,4,0))))</f>
        <v>-</v>
      </c>
      <c r="G57" s="88" t="str">
        <f>IF(ISBLANK(Tabulka48[[#This Row],[start. č.]]),"-",IF(Tabulka48[[#This Row],[příjmení a jméno]]="start. č. nebylo registrováno!","-",IF(VLOOKUP(Tabulka48[[#This Row],[start. č.]],'3. REGISTRACE'!B:F,5,0)=0,"-",VLOOKUP(Tabulka48[[#This Row],[start. č.]],'3. REGISTRACE'!B:F,5,0))))</f>
        <v>-</v>
      </c>
      <c r="H57" s="90" t="str">
        <f>IF(OR(Tabulka48[[#This Row],[pořadí]]="DNF",Tabulka48[[#This Row],[pořadí]]=" "),"-",TIME(Tabulka48[[#This Row],[hod]],Tabulka48[[#This Row],[min]],Tabulka48[[#This Row],[sek]]))</f>
        <v>-</v>
      </c>
      <c r="I57" s="88" t="str">
        <f>IF(ISBLANK(Tabulka48[[#This Row],[start. č.]]),"-",IF(Tabulka48[[#This Row],[příjmení a jméno]]="start. č. nebylo registrováno!","-",IF(VLOOKUP(Tabulka48[[#This Row],[start. č.]],'3. REGISTRACE'!B:G,6,0)=0,"-",VLOOKUP(Tabulka48[[#This Row],[start. č.]],'3. REGISTRACE'!B:G,6,0))))</f>
        <v>-</v>
      </c>
      <c r="J57" s="59"/>
      <c r="K57" s="60"/>
      <c r="L57" s="61"/>
      <c r="M57" s="49" t="str">
        <f>IF(AND(ISBLANK(J57),ISBLANK(K57),ISBLANK(L57)),"-",IF(H57&gt;=MAX(H$40:H57),"ok","chyba!!!"))</f>
        <v>-</v>
      </c>
    </row>
    <row r="58" spans="2:13">
      <c r="B58" s="86" t="str">
        <f t="shared" si="1"/>
        <v xml:space="preserve"> </v>
      </c>
      <c r="C58" s="58"/>
      <c r="D58" s="87" t="str">
        <f>IF(ISBLANK(Tabulka48[[#This Row],[start. č.]]),"-",IF(ISERROR(VLOOKUP(Tabulka48[[#This Row],[start. č.]],'3. REGISTRACE'!B:F,2,0)),"start. č. nebylo registrováno!",VLOOKUP(Tabulka48[[#This Row],[start. č.]],'3. REGISTRACE'!B:F,2,0)))</f>
        <v>-</v>
      </c>
      <c r="E58" s="88" t="str">
        <f>IF(ISBLANK(Tabulka48[[#This Row],[start. č.]]),"-",IF(ISERROR(VLOOKUP(Tabulka48[[#This Row],[start. č.]],'3. REGISTRACE'!B:F,3,0)),"-",VLOOKUP(Tabulka48[[#This Row],[start. č.]],'3. REGISTRACE'!B:F,3,0)))</f>
        <v>-</v>
      </c>
      <c r="F58" s="89" t="str">
        <f>IF(ISBLANK(Tabulka48[[#This Row],[start. č.]]),"-",IF(Tabulka48[[#This Row],[příjmení a jméno]]="start. č. nebylo registrováno!","-",IF(VLOOKUP(Tabulka48[[#This Row],[start. č.]],'3. REGISTRACE'!B:F,4,0)=0,"-",VLOOKUP(Tabulka48[[#This Row],[start. č.]],'3. REGISTRACE'!B:F,4,0))))</f>
        <v>-</v>
      </c>
      <c r="G58" s="88" t="str">
        <f>IF(ISBLANK(Tabulka48[[#This Row],[start. č.]]),"-",IF(Tabulka48[[#This Row],[příjmení a jméno]]="start. č. nebylo registrováno!","-",IF(VLOOKUP(Tabulka48[[#This Row],[start. č.]],'3. REGISTRACE'!B:F,5,0)=0,"-",VLOOKUP(Tabulka48[[#This Row],[start. č.]],'3. REGISTRACE'!B:F,5,0))))</f>
        <v>-</v>
      </c>
      <c r="H58" s="90" t="str">
        <f>IF(OR(Tabulka48[[#This Row],[pořadí]]="DNF",Tabulka48[[#This Row],[pořadí]]=" "),"-",TIME(Tabulka48[[#This Row],[hod]],Tabulka48[[#This Row],[min]],Tabulka48[[#This Row],[sek]]))</f>
        <v>-</v>
      </c>
      <c r="I58" s="88" t="str">
        <f>IF(ISBLANK(Tabulka48[[#This Row],[start. č.]]),"-",IF(Tabulka48[[#This Row],[příjmení a jméno]]="start. č. nebylo registrováno!","-",IF(VLOOKUP(Tabulka48[[#This Row],[start. č.]],'3. REGISTRACE'!B:G,6,0)=0,"-",VLOOKUP(Tabulka48[[#This Row],[start. č.]],'3. REGISTRACE'!B:G,6,0))))</f>
        <v>-</v>
      </c>
      <c r="J58" s="59"/>
      <c r="K58" s="60"/>
      <c r="L58" s="61"/>
      <c r="M58" s="49" t="str">
        <f>IF(AND(ISBLANK(J58),ISBLANK(K58),ISBLANK(L58)),"-",IF(H58&gt;=MAX(H$40:H58),"ok","chyba!!!"))</f>
        <v>-</v>
      </c>
    </row>
    <row r="59" spans="2:13">
      <c r="B59" s="86" t="str">
        <f t="shared" si="1"/>
        <v xml:space="preserve"> </v>
      </c>
      <c r="C59" s="58"/>
      <c r="D59" s="87" t="str">
        <f>IF(ISBLANK(Tabulka48[[#This Row],[start. č.]]),"-",IF(ISERROR(VLOOKUP(Tabulka48[[#This Row],[start. č.]],'3. REGISTRACE'!B:F,2,0)),"start. č. nebylo registrováno!",VLOOKUP(Tabulka48[[#This Row],[start. č.]],'3. REGISTRACE'!B:F,2,0)))</f>
        <v>-</v>
      </c>
      <c r="E59" s="88" t="str">
        <f>IF(ISBLANK(Tabulka48[[#This Row],[start. č.]]),"-",IF(ISERROR(VLOOKUP(Tabulka48[[#This Row],[start. č.]],'3. REGISTRACE'!B:F,3,0)),"-",VLOOKUP(Tabulka48[[#This Row],[start. č.]],'3. REGISTRACE'!B:F,3,0)))</f>
        <v>-</v>
      </c>
      <c r="F59" s="89" t="str">
        <f>IF(ISBLANK(Tabulka48[[#This Row],[start. č.]]),"-",IF(Tabulka48[[#This Row],[příjmení a jméno]]="start. č. nebylo registrováno!","-",IF(VLOOKUP(Tabulka48[[#This Row],[start. č.]],'3. REGISTRACE'!B:F,4,0)=0,"-",VLOOKUP(Tabulka48[[#This Row],[start. č.]],'3. REGISTRACE'!B:F,4,0))))</f>
        <v>-</v>
      </c>
      <c r="G59" s="88" t="str">
        <f>IF(ISBLANK(Tabulka48[[#This Row],[start. č.]]),"-",IF(Tabulka48[[#This Row],[příjmení a jméno]]="start. č. nebylo registrováno!","-",IF(VLOOKUP(Tabulka48[[#This Row],[start. č.]],'3. REGISTRACE'!B:F,5,0)=0,"-",VLOOKUP(Tabulka48[[#This Row],[start. č.]],'3. REGISTRACE'!B:F,5,0))))</f>
        <v>-</v>
      </c>
      <c r="H59" s="90" t="str">
        <f>IF(OR(Tabulka48[[#This Row],[pořadí]]="DNF",Tabulka48[[#This Row],[pořadí]]=" "),"-",TIME(Tabulka48[[#This Row],[hod]],Tabulka48[[#This Row],[min]],Tabulka48[[#This Row],[sek]]))</f>
        <v>-</v>
      </c>
      <c r="I59" s="88" t="str">
        <f>IF(ISBLANK(Tabulka48[[#This Row],[start. č.]]),"-",IF(Tabulka48[[#This Row],[příjmení a jméno]]="start. č. nebylo registrováno!","-",IF(VLOOKUP(Tabulka48[[#This Row],[start. č.]],'3. REGISTRACE'!B:G,6,0)=0,"-",VLOOKUP(Tabulka48[[#This Row],[start. č.]],'3. REGISTRACE'!B:G,6,0))))</f>
        <v>-</v>
      </c>
      <c r="J59" s="59"/>
      <c r="K59" s="60"/>
      <c r="L59" s="61"/>
      <c r="M59" s="49" t="str">
        <f>IF(AND(ISBLANK(J59),ISBLANK(K59),ISBLANK(L59)),"-",IF(H59&gt;=MAX(H$40:H59),"ok","chyba!!!"))</f>
        <v>-</v>
      </c>
    </row>
    <row r="60" spans="2:13">
      <c r="B60" s="86" t="str">
        <f t="shared" si="1"/>
        <v xml:space="preserve"> </v>
      </c>
      <c r="C60" s="58"/>
      <c r="D60" s="87" t="str">
        <f>IF(ISBLANK(Tabulka48[[#This Row],[start. č.]]),"-",IF(ISERROR(VLOOKUP(Tabulka48[[#This Row],[start. č.]],'3. REGISTRACE'!B:F,2,0)),"start. č. nebylo registrováno!",VLOOKUP(Tabulka48[[#This Row],[start. č.]],'3. REGISTRACE'!B:F,2,0)))</f>
        <v>-</v>
      </c>
      <c r="E60" s="88" t="str">
        <f>IF(ISBLANK(Tabulka48[[#This Row],[start. č.]]),"-",IF(ISERROR(VLOOKUP(Tabulka48[[#This Row],[start. č.]],'3. REGISTRACE'!B:F,3,0)),"-",VLOOKUP(Tabulka48[[#This Row],[start. č.]],'3. REGISTRACE'!B:F,3,0)))</f>
        <v>-</v>
      </c>
      <c r="F60" s="89" t="str">
        <f>IF(ISBLANK(Tabulka48[[#This Row],[start. č.]]),"-",IF(Tabulka48[[#This Row],[příjmení a jméno]]="start. č. nebylo registrováno!","-",IF(VLOOKUP(Tabulka48[[#This Row],[start. č.]],'3. REGISTRACE'!B:F,4,0)=0,"-",VLOOKUP(Tabulka48[[#This Row],[start. č.]],'3. REGISTRACE'!B:F,4,0))))</f>
        <v>-</v>
      </c>
      <c r="G60" s="88" t="str">
        <f>IF(ISBLANK(Tabulka48[[#This Row],[start. č.]]),"-",IF(Tabulka48[[#This Row],[příjmení a jméno]]="start. č. nebylo registrováno!","-",IF(VLOOKUP(Tabulka48[[#This Row],[start. č.]],'3. REGISTRACE'!B:F,5,0)=0,"-",VLOOKUP(Tabulka48[[#This Row],[start. č.]],'3. REGISTRACE'!B:F,5,0))))</f>
        <v>-</v>
      </c>
      <c r="H60" s="90" t="str">
        <f>IF(OR(Tabulka48[[#This Row],[pořadí]]="DNF",Tabulka48[[#This Row],[pořadí]]=" "),"-",TIME(Tabulka48[[#This Row],[hod]],Tabulka48[[#This Row],[min]],Tabulka48[[#This Row],[sek]]))</f>
        <v>-</v>
      </c>
      <c r="I60" s="88" t="str">
        <f>IF(ISBLANK(Tabulka48[[#This Row],[start. č.]]),"-",IF(Tabulka48[[#This Row],[příjmení a jméno]]="start. č. nebylo registrováno!","-",IF(VLOOKUP(Tabulka48[[#This Row],[start. č.]],'3. REGISTRACE'!B:G,6,0)=0,"-",VLOOKUP(Tabulka48[[#This Row],[start. č.]],'3. REGISTRACE'!B:G,6,0))))</f>
        <v>-</v>
      </c>
      <c r="J60" s="59"/>
      <c r="K60" s="60"/>
      <c r="L60" s="61"/>
      <c r="M60" s="49" t="str">
        <f>IF(AND(ISBLANK(J60),ISBLANK(K60),ISBLANK(L60)),"-",IF(H60&gt;=MAX(H$40:H60),"ok","chyba!!!"))</f>
        <v>-</v>
      </c>
    </row>
    <row r="61" spans="2:13">
      <c r="B61" s="86" t="str">
        <f t="shared" si="1"/>
        <v xml:space="preserve"> </v>
      </c>
      <c r="C61" s="58"/>
      <c r="D61" s="87" t="str">
        <f>IF(ISBLANK(Tabulka48[[#This Row],[start. č.]]),"-",IF(ISERROR(VLOOKUP(Tabulka48[[#This Row],[start. č.]],'3. REGISTRACE'!B:F,2,0)),"start. č. nebylo registrováno!",VLOOKUP(Tabulka48[[#This Row],[start. č.]],'3. REGISTRACE'!B:F,2,0)))</f>
        <v>-</v>
      </c>
      <c r="E61" s="88" t="str">
        <f>IF(ISBLANK(Tabulka48[[#This Row],[start. č.]]),"-",IF(ISERROR(VLOOKUP(Tabulka48[[#This Row],[start. č.]],'3. REGISTRACE'!B:F,3,0)),"-",VLOOKUP(Tabulka48[[#This Row],[start. č.]],'3. REGISTRACE'!B:F,3,0)))</f>
        <v>-</v>
      </c>
      <c r="F61" s="89" t="str">
        <f>IF(ISBLANK(Tabulka48[[#This Row],[start. č.]]),"-",IF(Tabulka48[[#This Row],[příjmení a jméno]]="start. č. nebylo registrováno!","-",IF(VLOOKUP(Tabulka48[[#This Row],[start. č.]],'3. REGISTRACE'!B:F,4,0)=0,"-",VLOOKUP(Tabulka48[[#This Row],[start. č.]],'3. REGISTRACE'!B:F,4,0))))</f>
        <v>-</v>
      </c>
      <c r="G61" s="88" t="str">
        <f>IF(ISBLANK(Tabulka48[[#This Row],[start. č.]]),"-",IF(Tabulka48[[#This Row],[příjmení a jméno]]="start. č. nebylo registrováno!","-",IF(VLOOKUP(Tabulka48[[#This Row],[start. č.]],'3. REGISTRACE'!B:F,5,0)=0,"-",VLOOKUP(Tabulka48[[#This Row],[start. č.]],'3. REGISTRACE'!B:F,5,0))))</f>
        <v>-</v>
      </c>
      <c r="H61" s="90" t="str">
        <f>IF(OR(Tabulka48[[#This Row],[pořadí]]="DNF",Tabulka48[[#This Row],[pořadí]]=" "),"-",TIME(Tabulka48[[#This Row],[hod]],Tabulka48[[#This Row],[min]],Tabulka48[[#This Row],[sek]]))</f>
        <v>-</v>
      </c>
      <c r="I61" s="88" t="str">
        <f>IF(ISBLANK(Tabulka48[[#This Row],[start. č.]]),"-",IF(Tabulka48[[#This Row],[příjmení a jméno]]="start. č. nebylo registrováno!","-",IF(VLOOKUP(Tabulka48[[#This Row],[start. č.]],'3. REGISTRACE'!B:G,6,0)=0,"-",VLOOKUP(Tabulka48[[#This Row],[start. č.]],'3. REGISTRACE'!B:G,6,0))))</f>
        <v>-</v>
      </c>
      <c r="J61" s="59"/>
      <c r="K61" s="60"/>
      <c r="L61" s="61"/>
      <c r="M61" s="49" t="str">
        <f>IF(AND(ISBLANK(J61),ISBLANK(K61),ISBLANK(L61)),"-",IF(H61&gt;=MAX(H$40:H61),"ok","chyba!!!"))</f>
        <v>-</v>
      </c>
    </row>
    <row r="62" spans="2:13">
      <c r="B62" s="86" t="str">
        <f t="shared" si="1"/>
        <v xml:space="preserve"> </v>
      </c>
      <c r="C62" s="58"/>
      <c r="D62" s="87" t="str">
        <f>IF(ISBLANK(Tabulka48[[#This Row],[start. č.]]),"-",IF(ISERROR(VLOOKUP(Tabulka48[[#This Row],[start. č.]],'3. REGISTRACE'!B:F,2,0)),"start. č. nebylo registrováno!",VLOOKUP(Tabulka48[[#This Row],[start. č.]],'3. REGISTRACE'!B:F,2,0)))</f>
        <v>-</v>
      </c>
      <c r="E62" s="88" t="str">
        <f>IF(ISBLANK(Tabulka48[[#This Row],[start. č.]]),"-",IF(ISERROR(VLOOKUP(Tabulka48[[#This Row],[start. č.]],'3. REGISTRACE'!B:F,3,0)),"-",VLOOKUP(Tabulka48[[#This Row],[start. č.]],'3. REGISTRACE'!B:F,3,0)))</f>
        <v>-</v>
      </c>
      <c r="F62" s="89" t="str">
        <f>IF(ISBLANK(Tabulka48[[#This Row],[start. č.]]),"-",IF(Tabulka48[[#This Row],[příjmení a jméno]]="start. č. nebylo registrováno!","-",IF(VLOOKUP(Tabulka48[[#This Row],[start. č.]],'3. REGISTRACE'!B:F,4,0)=0,"-",VLOOKUP(Tabulka48[[#This Row],[start. č.]],'3. REGISTRACE'!B:F,4,0))))</f>
        <v>-</v>
      </c>
      <c r="G62" s="88" t="str">
        <f>IF(ISBLANK(Tabulka48[[#This Row],[start. č.]]),"-",IF(Tabulka48[[#This Row],[příjmení a jméno]]="start. č. nebylo registrováno!","-",IF(VLOOKUP(Tabulka48[[#This Row],[start. č.]],'3. REGISTRACE'!B:F,5,0)=0,"-",VLOOKUP(Tabulka48[[#This Row],[start. č.]],'3. REGISTRACE'!B:F,5,0))))</f>
        <v>-</v>
      </c>
      <c r="H62" s="90" t="str">
        <f>IF(OR(Tabulka48[[#This Row],[pořadí]]="DNF",Tabulka48[[#This Row],[pořadí]]=" "),"-",TIME(Tabulka48[[#This Row],[hod]],Tabulka48[[#This Row],[min]],Tabulka48[[#This Row],[sek]]))</f>
        <v>-</v>
      </c>
      <c r="I62" s="88" t="str">
        <f>IF(ISBLANK(Tabulka48[[#This Row],[start. č.]]),"-",IF(Tabulka48[[#This Row],[příjmení a jméno]]="start. č. nebylo registrováno!","-",IF(VLOOKUP(Tabulka48[[#This Row],[start. č.]],'3. REGISTRACE'!B:G,6,0)=0,"-",VLOOKUP(Tabulka48[[#This Row],[start. č.]],'3. REGISTRACE'!B:G,6,0))))</f>
        <v>-</v>
      </c>
      <c r="J62" s="59"/>
      <c r="K62" s="60"/>
      <c r="L62" s="61"/>
      <c r="M62" s="49" t="str">
        <f>IF(AND(ISBLANK(J62),ISBLANK(K62),ISBLANK(L62)),"-",IF(H62&gt;=MAX(H$40:H62),"ok","chyba!!!"))</f>
        <v>-</v>
      </c>
    </row>
    <row r="63" spans="2:13">
      <c r="B63" s="86" t="str">
        <f t="shared" si="1"/>
        <v xml:space="preserve"> </v>
      </c>
      <c r="C63" s="58"/>
      <c r="D63" s="87" t="str">
        <f>IF(ISBLANK(Tabulka48[[#This Row],[start. č.]]),"-",IF(ISERROR(VLOOKUP(Tabulka48[[#This Row],[start. č.]],'3. REGISTRACE'!B:F,2,0)),"start. č. nebylo registrováno!",VLOOKUP(Tabulka48[[#This Row],[start. č.]],'3. REGISTRACE'!B:F,2,0)))</f>
        <v>-</v>
      </c>
      <c r="E63" s="88" t="str">
        <f>IF(ISBLANK(Tabulka48[[#This Row],[start. č.]]),"-",IF(ISERROR(VLOOKUP(Tabulka48[[#This Row],[start. č.]],'3. REGISTRACE'!B:F,3,0)),"-",VLOOKUP(Tabulka48[[#This Row],[start. č.]],'3. REGISTRACE'!B:F,3,0)))</f>
        <v>-</v>
      </c>
      <c r="F63" s="89" t="str">
        <f>IF(ISBLANK(Tabulka48[[#This Row],[start. č.]]),"-",IF(Tabulka48[[#This Row],[příjmení a jméno]]="start. č. nebylo registrováno!","-",IF(VLOOKUP(Tabulka48[[#This Row],[start. č.]],'3. REGISTRACE'!B:F,4,0)=0,"-",VLOOKUP(Tabulka48[[#This Row],[start. č.]],'3. REGISTRACE'!B:F,4,0))))</f>
        <v>-</v>
      </c>
      <c r="G63" s="88" t="str">
        <f>IF(ISBLANK(Tabulka48[[#This Row],[start. č.]]),"-",IF(Tabulka48[[#This Row],[příjmení a jméno]]="start. č. nebylo registrováno!","-",IF(VLOOKUP(Tabulka48[[#This Row],[start. č.]],'3. REGISTRACE'!B:F,5,0)=0,"-",VLOOKUP(Tabulka48[[#This Row],[start. č.]],'3. REGISTRACE'!B:F,5,0))))</f>
        <v>-</v>
      </c>
      <c r="H63" s="90" t="str">
        <f>IF(OR(Tabulka48[[#This Row],[pořadí]]="DNF",Tabulka48[[#This Row],[pořadí]]=" "),"-",TIME(Tabulka48[[#This Row],[hod]],Tabulka48[[#This Row],[min]],Tabulka48[[#This Row],[sek]]))</f>
        <v>-</v>
      </c>
      <c r="I63" s="88" t="str">
        <f>IF(ISBLANK(Tabulka48[[#This Row],[start. č.]]),"-",IF(Tabulka48[[#This Row],[příjmení a jméno]]="start. č. nebylo registrováno!","-",IF(VLOOKUP(Tabulka48[[#This Row],[start. č.]],'3. REGISTRACE'!B:G,6,0)=0,"-",VLOOKUP(Tabulka48[[#This Row],[start. č.]],'3. REGISTRACE'!B:G,6,0))))</f>
        <v>-</v>
      </c>
      <c r="J63" s="59"/>
      <c r="K63" s="60"/>
      <c r="L63" s="61"/>
      <c r="M63" s="49" t="str">
        <f>IF(AND(ISBLANK(J63),ISBLANK(K63),ISBLANK(L63)),"-",IF(H63&gt;=MAX(H$40:H63),"ok","chyba!!!"))</f>
        <v>-</v>
      </c>
    </row>
    <row r="64" spans="2:13">
      <c r="B64" s="86" t="str">
        <f t="shared" si="1"/>
        <v xml:space="preserve"> </v>
      </c>
      <c r="C64" s="58"/>
      <c r="D64" s="87" t="str">
        <f>IF(ISBLANK(Tabulka48[[#This Row],[start. č.]]),"-",IF(ISERROR(VLOOKUP(Tabulka48[[#This Row],[start. č.]],'3. REGISTRACE'!B:F,2,0)),"start. č. nebylo registrováno!",VLOOKUP(Tabulka48[[#This Row],[start. č.]],'3. REGISTRACE'!B:F,2,0)))</f>
        <v>-</v>
      </c>
      <c r="E64" s="88" t="str">
        <f>IF(ISBLANK(Tabulka48[[#This Row],[start. č.]]),"-",IF(ISERROR(VLOOKUP(Tabulka48[[#This Row],[start. č.]],'3. REGISTRACE'!B:F,3,0)),"-",VLOOKUP(Tabulka48[[#This Row],[start. č.]],'3. REGISTRACE'!B:F,3,0)))</f>
        <v>-</v>
      </c>
      <c r="F64" s="89" t="str">
        <f>IF(ISBLANK(Tabulka48[[#This Row],[start. č.]]),"-",IF(Tabulka48[[#This Row],[příjmení a jméno]]="start. č. nebylo registrováno!","-",IF(VLOOKUP(Tabulka48[[#This Row],[start. č.]],'3. REGISTRACE'!B:F,4,0)=0,"-",VLOOKUP(Tabulka48[[#This Row],[start. č.]],'3. REGISTRACE'!B:F,4,0))))</f>
        <v>-</v>
      </c>
      <c r="G64" s="88" t="str">
        <f>IF(ISBLANK(Tabulka48[[#This Row],[start. č.]]),"-",IF(Tabulka48[[#This Row],[příjmení a jméno]]="start. č. nebylo registrováno!","-",IF(VLOOKUP(Tabulka48[[#This Row],[start. č.]],'3. REGISTRACE'!B:F,5,0)=0,"-",VLOOKUP(Tabulka48[[#This Row],[start. č.]],'3. REGISTRACE'!B:F,5,0))))</f>
        <v>-</v>
      </c>
      <c r="H64" s="90" t="str">
        <f>IF(OR(Tabulka48[[#This Row],[pořadí]]="DNF",Tabulka48[[#This Row],[pořadí]]=" "),"-",TIME(Tabulka48[[#This Row],[hod]],Tabulka48[[#This Row],[min]],Tabulka48[[#This Row],[sek]]))</f>
        <v>-</v>
      </c>
      <c r="I64" s="88" t="str">
        <f>IF(ISBLANK(Tabulka48[[#This Row],[start. č.]]),"-",IF(Tabulka48[[#This Row],[příjmení a jméno]]="start. č. nebylo registrováno!","-",IF(VLOOKUP(Tabulka48[[#This Row],[start. č.]],'3. REGISTRACE'!B:G,6,0)=0,"-",VLOOKUP(Tabulka48[[#This Row],[start. č.]],'3. REGISTRACE'!B:G,6,0))))</f>
        <v>-</v>
      </c>
      <c r="J64" s="59"/>
      <c r="K64" s="60"/>
      <c r="L64" s="61"/>
      <c r="M64" s="49" t="str">
        <f>IF(AND(ISBLANK(J64),ISBLANK(K64),ISBLANK(L64)),"-",IF(H64&gt;=MAX(H$40:H64),"ok","chyba!!!"))</f>
        <v>-</v>
      </c>
    </row>
  </sheetData>
  <sheetProtection autoFilter="0"/>
  <mergeCells count="2">
    <mergeCell ref="H3:I3"/>
    <mergeCell ref="H4:I4"/>
  </mergeCells>
  <conditionalFormatting sqref="C9:C33 C40:C64 J40:L64 J9:L33">
    <cfRule type="notContainsBlanks" dxfId="240" priority="9">
      <formula>LEN(TRIM(C9))&gt;0</formula>
    </cfRule>
    <cfRule type="containsBlanks" dxfId="239" priority="10">
      <formula>LEN(TRIM(C9))=0</formula>
    </cfRule>
  </conditionalFormatting>
  <conditionalFormatting sqref="D9:D33 D40:D64">
    <cfRule type="containsText" dxfId="238" priority="8" operator="containsText" text="start. č. nebylo registrováno">
      <formula>NOT(ISERROR(SEARCH("start. č. nebylo registrováno",D9)))</formula>
    </cfRule>
  </conditionalFormatting>
  <conditionalFormatting sqref="M9:M33 M40:M64">
    <cfRule type="containsText" dxfId="237" priority="6" operator="containsText" text="chyba">
      <formula>NOT(ISERROR(SEARCH("chyba",M9)))</formula>
    </cfRule>
    <cfRule type="containsText" dxfId="236" priority="7" operator="containsText" text="ok">
      <formula>NOT(ISERROR(SEARCH("ok",M9)))</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6.xml><?xml version="1.0" encoding="utf-8"?>
<worksheet xmlns="http://schemas.openxmlformats.org/spreadsheetml/2006/main" xmlns:r="http://schemas.openxmlformats.org/officeDocument/2006/relationships">
  <sheetPr>
    <tabColor theme="5" tint="0.79998168889431442"/>
  </sheetPr>
  <dimension ref="B2:M64"/>
  <sheetViews>
    <sheetView showGridLines="0" workbookViewId="0">
      <selection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140625" style="2" bestFit="1" customWidth="1"/>
    <col min="9" max="9" width="20.7109375" style="2" customWidth="1"/>
    <col min="10" max="10" width="4" style="1" bestFit="1" customWidth="1"/>
    <col min="11" max="11" width="5" style="2" customWidth="1"/>
    <col min="12" max="12" width="3.5703125" style="1" bestFit="1" customWidth="1"/>
    <col min="13" max="13" width="8" style="2" bestFit="1" customWidth="1"/>
    <col min="14" max="16384" width="9.140625" style="1"/>
  </cols>
  <sheetData>
    <row r="2" spans="2:13" ht="15.75">
      <c r="B2" s="3" t="s">
        <v>183</v>
      </c>
      <c r="D2" s="2"/>
      <c r="E2" s="3" t="s">
        <v>185</v>
      </c>
      <c r="F2" s="2"/>
      <c r="H2" s="1"/>
      <c r="I2" s="7" t="str">
        <f>IF(ISBLANK('1. Index'!C10),"-",'1. Index'!C10)</f>
        <v>Reuter Run Boršov nad Vltavou - děti</v>
      </c>
    </row>
    <row r="3" spans="2:13" ht="15" customHeight="1">
      <c r="B3" s="2"/>
      <c r="D3" s="2"/>
      <c r="F3" s="2"/>
      <c r="H3" s="114">
        <f>IF(ISBLANK('1. Index'!C13),"-",'1. Index'!C13)</f>
        <v>43687</v>
      </c>
      <c r="I3" s="114"/>
    </row>
    <row r="4" spans="2:13">
      <c r="B4" s="22" t="s">
        <v>33</v>
      </c>
    </row>
    <row r="5" spans="2:13">
      <c r="B5" s="1" t="s">
        <v>70</v>
      </c>
    </row>
    <row r="6" spans="2:13">
      <c r="B6" s="1" t="s">
        <v>71</v>
      </c>
    </row>
    <row r="8" spans="2:13">
      <c r="B8" s="1" t="s">
        <v>13</v>
      </c>
      <c r="C8" s="2" t="s">
        <v>0</v>
      </c>
      <c r="D8" s="1" t="s">
        <v>14</v>
      </c>
      <c r="E8" s="2" t="s">
        <v>3</v>
      </c>
      <c r="F8" s="1" t="s">
        <v>1</v>
      </c>
      <c r="G8" s="2" t="s">
        <v>2</v>
      </c>
      <c r="H8" s="40" t="s">
        <v>18</v>
      </c>
      <c r="I8" s="2" t="s">
        <v>5</v>
      </c>
      <c r="J8" s="2" t="s">
        <v>15</v>
      </c>
      <c r="K8" s="2" t="s">
        <v>16</v>
      </c>
      <c r="L8" s="2" t="s">
        <v>17</v>
      </c>
      <c r="M8" s="48" t="s">
        <v>84</v>
      </c>
    </row>
    <row r="9" spans="2:13">
      <c r="B9" s="78">
        <f t="shared" ref="B9:B33" si="0">IF(B8="pořadí",1,IF(AND(J9=99,K9=99,L9=99),"DNF",IF(D9="-"," ",B8+1)))</f>
        <v>1</v>
      </c>
      <c r="C9" s="41">
        <v>29</v>
      </c>
      <c r="D9" s="76" t="str">
        <f>IF(ISBLANK(Tabulka41213[[#This Row],[start. č.]]),"-",IF(ISERROR(VLOOKUP(Tabulka41213[[#This Row],[start. č.]],'3. REGISTRACE'!B:F,2,0)),"start. č. nebylo registrováno!",VLOOKUP(Tabulka41213[[#This Row],[start. č.]],'3. REGISTRACE'!B:F,2,0)))</f>
        <v>Liška Jan</v>
      </c>
      <c r="E9" s="77">
        <f>IF(ISBLANK(Tabulka41213[[#This Row],[start. č.]]),"-",IF(ISERROR(VLOOKUP(Tabulka41213[[#This Row],[start. č.]],'3. REGISTRACE'!B:F,3,0)),"-",VLOOKUP(Tabulka41213[[#This Row],[start. č.]],'3. REGISTRACE'!B:F,3,0)))</f>
        <v>2011</v>
      </c>
      <c r="F9" s="79" t="str">
        <f>IF(ISBLANK(Tabulka41213[[#This Row],[start. č.]]),"-",IF(Tabulka41213[[#This Row],[příjmení a jméno]]="start. č. nebylo registrováno!","-",IF(VLOOKUP(Tabulka41213[[#This Row],[start. č.]],'3. REGISTRACE'!B:F,4,0)=0,"-",VLOOKUP(Tabulka41213[[#This Row],[start. č.]],'3. REGISTRACE'!B:F,4,0))))</f>
        <v>www.dva běžci.cz</v>
      </c>
      <c r="G9" s="77" t="str">
        <f>IF(ISBLANK(Tabulka41213[[#This Row],[start. č.]]),"-",IF(Tabulka41213[[#This Row],[příjmení a jméno]]="start. č. nebylo registrováno!","-",IF(VLOOKUP(Tabulka41213[[#This Row],[start. č.]],'3. REGISTRACE'!B:F,5,0)=0,"-",VLOOKUP(Tabulka41213[[#This Row],[start. č.]],'3. REGISTRACE'!B:F,5,0))))</f>
        <v>M</v>
      </c>
      <c r="H9" s="80">
        <f>IF(OR(Tabulka41213[[#This Row],[pořadí]]="DNF",Tabulka41213[[#This Row],[pořadí]]=" "),"-",TIME(Tabulka41213[[#This Row],[hod]],Tabulka41213[[#This Row],[min]],Tabulka41213[[#This Row],[sek]]))</f>
        <v>5.9027777777777778E-4</v>
      </c>
      <c r="I9" s="77" t="str">
        <f>IF(ISBLANK(Tabulka41213[[#This Row],[start. č.]]),"-",IF(Tabulka41213[[#This Row],[příjmení a jméno]]="start. č. nebylo registrováno!","-",IF(VLOOKUP(Tabulka41213[[#This Row],[start. č.]],'3. REGISTRACE'!B:G,6,0)=0,"-",VLOOKUP(Tabulka41213[[#This Row],[start. č.]],'3. REGISTRACE'!B:G,6,0))))</f>
        <v>Připravka H</v>
      </c>
      <c r="J9" s="46">
        <v>0</v>
      </c>
      <c r="K9" s="43">
        <v>0</v>
      </c>
      <c r="L9" s="47">
        <v>51</v>
      </c>
      <c r="M9" s="49" t="str">
        <f>IF(AND(ISBLANK(J9),ISBLANK(K9),ISBLANK(L9)),"-",IF(H9&gt;=MAX(H$9:H9),"ok","chyba!!!"))</f>
        <v>ok</v>
      </c>
    </row>
    <row r="10" spans="2:13">
      <c r="B10" s="78">
        <f t="shared" si="0"/>
        <v>2</v>
      </c>
      <c r="C10" s="41">
        <v>68</v>
      </c>
      <c r="D10" s="76" t="str">
        <f>IF(ISBLANK(Tabulka41213[[#This Row],[start. č.]]),"-",IF(ISERROR(VLOOKUP(Tabulka41213[[#This Row],[start. č.]],'3. REGISTRACE'!B:F,2,0)),"start. č. nebylo registrováno!",VLOOKUP(Tabulka41213[[#This Row],[start. č.]],'3. REGISTRACE'!B:F,2,0)))</f>
        <v>Hubáček Josef</v>
      </c>
      <c r="E10" s="77">
        <f>IF(ISBLANK(Tabulka41213[[#This Row],[start. č.]]),"-",IF(ISERROR(VLOOKUP(Tabulka41213[[#This Row],[start. č.]],'3. REGISTRACE'!B:F,3,0)),"-",VLOOKUP(Tabulka41213[[#This Row],[start. č.]],'3. REGISTRACE'!B:F,3,0)))</f>
        <v>2011</v>
      </c>
      <c r="F10" s="79" t="str">
        <f>IF(ISBLANK(Tabulka41213[[#This Row],[start. č.]]),"-",IF(Tabulka41213[[#This Row],[příjmení a jméno]]="start. č. nebylo registrováno!","-",IF(VLOOKUP(Tabulka41213[[#This Row],[start. č.]],'3. REGISTRACE'!B:F,4,0)=0,"-",VLOOKUP(Tabulka41213[[#This Row],[start. č.]],'3. REGISTRACE'!B:F,4,0))))</f>
        <v>Hluboká nad Vltavou</v>
      </c>
      <c r="G10" s="77" t="str">
        <f>IF(ISBLANK(Tabulka41213[[#This Row],[start. č.]]),"-",IF(Tabulka41213[[#This Row],[příjmení a jméno]]="start. č. nebylo registrováno!","-",IF(VLOOKUP(Tabulka41213[[#This Row],[start. č.]],'3. REGISTRACE'!B:F,5,0)=0,"-",VLOOKUP(Tabulka41213[[#This Row],[start. č.]],'3. REGISTRACE'!B:F,5,0))))</f>
        <v>M</v>
      </c>
      <c r="H10" s="80">
        <f>IF(OR(Tabulka41213[[#This Row],[pořadí]]="DNF",Tabulka41213[[#This Row],[pořadí]]=" "),"-",TIME(Tabulka41213[[#This Row],[hod]],Tabulka41213[[#This Row],[min]],Tabulka41213[[#This Row],[sek]]))</f>
        <v>6.3657407407407402E-4</v>
      </c>
      <c r="I10" s="77" t="str">
        <f>IF(ISBLANK(Tabulka41213[[#This Row],[start. č.]]),"-",IF(Tabulka41213[[#This Row],[příjmení a jméno]]="start. č. nebylo registrováno!","-",IF(VLOOKUP(Tabulka41213[[#This Row],[start. č.]],'3. REGISTRACE'!B:G,6,0)=0,"-",VLOOKUP(Tabulka41213[[#This Row],[start. č.]],'3. REGISTRACE'!B:G,6,0))))</f>
        <v>Připravka H</v>
      </c>
      <c r="J10" s="46">
        <v>0</v>
      </c>
      <c r="K10" s="43">
        <v>0</v>
      </c>
      <c r="L10" s="47">
        <v>55</v>
      </c>
      <c r="M10" s="49" t="str">
        <f>IF(AND(ISBLANK(J10),ISBLANK(K10),ISBLANK(L10)),"-",IF(H10&gt;=MAX(H$9:H10),"ok","chyba!!!"))</f>
        <v>ok</v>
      </c>
    </row>
    <row r="11" spans="2:13">
      <c r="B11" s="78">
        <f t="shared" si="0"/>
        <v>3</v>
      </c>
      <c r="C11" s="41">
        <v>40</v>
      </c>
      <c r="D11" s="76" t="str">
        <f>IF(ISBLANK(Tabulka41213[[#This Row],[start. č.]]),"-",IF(ISERROR(VLOOKUP(Tabulka41213[[#This Row],[start. č.]],'3. REGISTRACE'!B:F,2,0)),"start. č. nebylo registrováno!",VLOOKUP(Tabulka41213[[#This Row],[start. č.]],'3. REGISTRACE'!B:F,2,0)))</f>
        <v>Glier Miroslav</v>
      </c>
      <c r="E11" s="77">
        <f>IF(ISBLANK(Tabulka41213[[#This Row],[start. č.]]),"-",IF(ISERROR(VLOOKUP(Tabulka41213[[#This Row],[start. č.]],'3. REGISTRACE'!B:F,3,0)),"-",VLOOKUP(Tabulka41213[[#This Row],[start. č.]],'3. REGISTRACE'!B:F,3,0)))</f>
        <v>2012</v>
      </c>
      <c r="F11" s="79" t="str">
        <f>IF(ISBLANK(Tabulka41213[[#This Row],[start. č.]]),"-",IF(Tabulka41213[[#This Row],[příjmení a jméno]]="start. č. nebylo registrováno!","-",IF(VLOOKUP(Tabulka41213[[#This Row],[start. č.]],'3. REGISTRACE'!B:F,4,0)=0,"-",VLOOKUP(Tabulka41213[[#This Row],[start. č.]],'3. REGISTRACE'!B:F,4,0))))</f>
        <v>Doubravník</v>
      </c>
      <c r="G11" s="77" t="str">
        <f>IF(ISBLANK(Tabulka41213[[#This Row],[start. č.]]),"-",IF(Tabulka41213[[#This Row],[příjmení a jméno]]="start. č. nebylo registrováno!","-",IF(VLOOKUP(Tabulka41213[[#This Row],[start. č.]],'3. REGISTRACE'!B:F,5,0)=0,"-",VLOOKUP(Tabulka41213[[#This Row],[start. č.]],'3. REGISTRACE'!B:F,5,0))))</f>
        <v>M</v>
      </c>
      <c r="H11" s="80">
        <f>IF(OR(Tabulka41213[[#This Row],[pořadí]]="DNF",Tabulka41213[[#This Row],[pořadí]]=" "),"-",TIME(Tabulka41213[[#This Row],[hod]],Tabulka41213[[#This Row],[min]],Tabulka41213[[#This Row],[sek]]))</f>
        <v>6.5972222222222213E-4</v>
      </c>
      <c r="I11" s="77" t="str">
        <f>IF(ISBLANK(Tabulka41213[[#This Row],[start. č.]]),"-",IF(Tabulka41213[[#This Row],[příjmení a jméno]]="start. č. nebylo registrováno!","-",IF(VLOOKUP(Tabulka41213[[#This Row],[start. č.]],'3. REGISTRACE'!B:G,6,0)=0,"-",VLOOKUP(Tabulka41213[[#This Row],[start. č.]],'3. REGISTRACE'!B:G,6,0))))</f>
        <v>Připravka H</v>
      </c>
      <c r="J11" s="46">
        <v>0</v>
      </c>
      <c r="K11" s="43">
        <v>0</v>
      </c>
      <c r="L11" s="47">
        <v>57</v>
      </c>
      <c r="M11" s="49" t="str">
        <f>IF(AND(ISBLANK(J11),ISBLANK(K11),ISBLANK(L11)),"-",IF(H11&gt;=MAX(H$9:H11),"ok","chyba!!!"))</f>
        <v>ok</v>
      </c>
    </row>
    <row r="12" spans="2:13">
      <c r="B12" s="78" t="str">
        <f t="shared" si="0"/>
        <v xml:space="preserve"> </v>
      </c>
      <c r="C12" s="67"/>
      <c r="D12" s="91" t="str">
        <f>IF(ISBLANK(Tabulka41213[[#This Row],[start. č.]]),"-",IF(ISERROR(VLOOKUP(Tabulka41213[[#This Row],[start. č.]],'3. REGISTRACE'!B:F,2,0)),"start. č. nebylo registrováno!",VLOOKUP(Tabulka41213[[#This Row],[start. č.]],'3. REGISTRACE'!B:F,2,0)))</f>
        <v>-</v>
      </c>
      <c r="E12" s="92" t="str">
        <f>IF(ISBLANK(Tabulka41213[[#This Row],[start. č.]]),"-",IF(ISERROR(VLOOKUP(Tabulka41213[[#This Row],[start. č.]],'3. REGISTRACE'!B:F,3,0)),"-",VLOOKUP(Tabulka41213[[#This Row],[start. č.]],'3. REGISTRACE'!B:F,3,0)))</f>
        <v>-</v>
      </c>
      <c r="F12" s="93" t="str">
        <f>IF(ISBLANK(Tabulka41213[[#This Row],[start. č.]]),"-",IF(Tabulka41213[[#This Row],[příjmení a jméno]]="start. č. nebylo registrováno!","-",IF(VLOOKUP(Tabulka41213[[#This Row],[start. č.]],'3. REGISTRACE'!B:F,4,0)=0,"-",VLOOKUP(Tabulka41213[[#This Row],[start. č.]],'3. REGISTRACE'!B:F,4,0))))</f>
        <v>-</v>
      </c>
      <c r="G12" s="92" t="str">
        <f>IF(ISBLANK(Tabulka41213[[#This Row],[start. č.]]),"-",IF(Tabulka41213[[#This Row],[příjmení a jméno]]="start. č. nebylo registrováno!","-",IF(VLOOKUP(Tabulka41213[[#This Row],[start. č.]],'3. REGISTRACE'!B:F,5,0)=0,"-",VLOOKUP(Tabulka41213[[#This Row],[start. č.]],'3. REGISTRACE'!B:F,5,0))))</f>
        <v>-</v>
      </c>
      <c r="H12" s="80" t="str">
        <f>IF(OR(Tabulka41213[[#This Row],[pořadí]]="DNF",Tabulka41213[[#This Row],[pořadí]]=" "),"-",TIME(Tabulka41213[[#This Row],[hod]],Tabulka41213[[#This Row],[min]],Tabulka41213[[#This Row],[sek]]))</f>
        <v>-</v>
      </c>
      <c r="I12" s="92" t="str">
        <f>IF(ISBLANK(Tabulka41213[[#This Row],[start. č.]]),"-",IF(Tabulka41213[[#This Row],[příjmení a jméno]]="start. č. nebylo registrováno!","-",IF(VLOOKUP(Tabulka41213[[#This Row],[start. č.]],'3. REGISTRACE'!B:G,6,0)=0,"-",VLOOKUP(Tabulka41213[[#This Row],[start. č.]],'3. REGISTRACE'!B:G,6,0))))</f>
        <v>-</v>
      </c>
      <c r="J12" s="70"/>
      <c r="K12" s="71"/>
      <c r="L12" s="72"/>
      <c r="M12" s="49" t="str">
        <f>IF(AND(ISBLANK(J12),ISBLANK(K12),ISBLANK(L12)),"-",IF(H12&gt;=MAX(H$9:H12),"ok","chyba!!!"))</f>
        <v>-</v>
      </c>
    </row>
    <row r="13" spans="2:13">
      <c r="B13" s="78" t="str">
        <f t="shared" si="0"/>
        <v xml:space="preserve"> </v>
      </c>
      <c r="C13" s="67"/>
      <c r="D13" s="91" t="str">
        <f>IF(ISBLANK(Tabulka41213[[#This Row],[start. č.]]),"-",IF(ISERROR(VLOOKUP(Tabulka41213[[#This Row],[start. č.]],'3. REGISTRACE'!B:F,2,0)),"start. č. nebylo registrováno!",VLOOKUP(Tabulka41213[[#This Row],[start. č.]],'3. REGISTRACE'!B:F,2,0)))</f>
        <v>-</v>
      </c>
      <c r="E13" s="92" t="str">
        <f>IF(ISBLANK(Tabulka41213[[#This Row],[start. č.]]),"-",IF(ISERROR(VLOOKUP(Tabulka41213[[#This Row],[start. č.]],'3. REGISTRACE'!B:F,3,0)),"-",VLOOKUP(Tabulka41213[[#This Row],[start. č.]],'3. REGISTRACE'!B:F,3,0)))</f>
        <v>-</v>
      </c>
      <c r="F13" s="93" t="str">
        <f>IF(ISBLANK(Tabulka41213[[#This Row],[start. č.]]),"-",IF(Tabulka41213[[#This Row],[příjmení a jméno]]="start. č. nebylo registrováno!","-",IF(VLOOKUP(Tabulka41213[[#This Row],[start. č.]],'3. REGISTRACE'!B:F,4,0)=0,"-",VLOOKUP(Tabulka41213[[#This Row],[start. č.]],'3. REGISTRACE'!B:F,4,0))))</f>
        <v>-</v>
      </c>
      <c r="G13" s="92" t="str">
        <f>IF(ISBLANK(Tabulka41213[[#This Row],[start. č.]]),"-",IF(Tabulka41213[[#This Row],[příjmení a jméno]]="start. č. nebylo registrováno!","-",IF(VLOOKUP(Tabulka41213[[#This Row],[start. č.]],'3. REGISTRACE'!B:F,5,0)=0,"-",VLOOKUP(Tabulka41213[[#This Row],[start. č.]],'3. REGISTRACE'!B:F,5,0))))</f>
        <v>-</v>
      </c>
      <c r="H13" s="80" t="str">
        <f>IF(OR(Tabulka41213[[#This Row],[pořadí]]="DNF",Tabulka41213[[#This Row],[pořadí]]=" "),"-",TIME(Tabulka41213[[#This Row],[hod]],Tabulka41213[[#This Row],[min]],Tabulka41213[[#This Row],[sek]]))</f>
        <v>-</v>
      </c>
      <c r="I13" s="92" t="str">
        <f>IF(ISBLANK(Tabulka41213[[#This Row],[start. č.]]),"-",IF(Tabulka41213[[#This Row],[příjmení a jméno]]="start. č. nebylo registrováno!","-",IF(VLOOKUP(Tabulka41213[[#This Row],[start. č.]],'3. REGISTRACE'!B:G,6,0)=0,"-",VLOOKUP(Tabulka41213[[#This Row],[start. č.]],'3. REGISTRACE'!B:G,6,0))))</f>
        <v>-</v>
      </c>
      <c r="J13" s="70"/>
      <c r="K13" s="71"/>
      <c r="L13" s="72"/>
      <c r="M13" s="49" t="str">
        <f>IF(AND(ISBLANK(J13),ISBLANK(K13),ISBLANK(L13)),"-",IF(H13&gt;=MAX(H$9:H13),"ok","chyba!!!"))</f>
        <v>-</v>
      </c>
    </row>
    <row r="14" spans="2:13">
      <c r="B14" s="78" t="str">
        <f t="shared" si="0"/>
        <v xml:space="preserve"> </v>
      </c>
      <c r="C14" s="67"/>
      <c r="D14" s="91" t="str">
        <f>IF(ISBLANK(Tabulka41213[[#This Row],[start. č.]]),"-",IF(ISERROR(VLOOKUP(Tabulka41213[[#This Row],[start. č.]],'3. REGISTRACE'!B:F,2,0)),"start. č. nebylo registrováno!",VLOOKUP(Tabulka41213[[#This Row],[start. č.]],'3. REGISTRACE'!B:F,2,0)))</f>
        <v>-</v>
      </c>
      <c r="E14" s="92" t="str">
        <f>IF(ISBLANK(Tabulka41213[[#This Row],[start. č.]]),"-",IF(ISERROR(VLOOKUP(Tabulka41213[[#This Row],[start. č.]],'3. REGISTRACE'!B:F,3,0)),"-",VLOOKUP(Tabulka41213[[#This Row],[start. č.]],'3. REGISTRACE'!B:F,3,0)))</f>
        <v>-</v>
      </c>
      <c r="F14" s="93" t="str">
        <f>IF(ISBLANK(Tabulka41213[[#This Row],[start. č.]]),"-",IF(Tabulka41213[[#This Row],[příjmení a jméno]]="start. č. nebylo registrováno!","-",IF(VLOOKUP(Tabulka41213[[#This Row],[start. č.]],'3. REGISTRACE'!B:F,4,0)=0,"-",VLOOKUP(Tabulka41213[[#This Row],[start. č.]],'3. REGISTRACE'!B:F,4,0))))</f>
        <v>-</v>
      </c>
      <c r="G14" s="92" t="str">
        <f>IF(ISBLANK(Tabulka41213[[#This Row],[start. č.]]),"-",IF(Tabulka41213[[#This Row],[příjmení a jméno]]="start. č. nebylo registrováno!","-",IF(VLOOKUP(Tabulka41213[[#This Row],[start. č.]],'3. REGISTRACE'!B:F,5,0)=0,"-",VLOOKUP(Tabulka41213[[#This Row],[start. č.]],'3. REGISTRACE'!B:F,5,0))))</f>
        <v>-</v>
      </c>
      <c r="H14" s="80" t="str">
        <f>IF(OR(Tabulka41213[[#This Row],[pořadí]]="DNF",Tabulka41213[[#This Row],[pořadí]]=" "),"-",TIME(Tabulka41213[[#This Row],[hod]],Tabulka41213[[#This Row],[min]],Tabulka41213[[#This Row],[sek]]))</f>
        <v>-</v>
      </c>
      <c r="I14" s="92" t="str">
        <f>IF(ISBLANK(Tabulka41213[[#This Row],[start. č.]]),"-",IF(Tabulka41213[[#This Row],[příjmení a jméno]]="start. č. nebylo registrováno!","-",IF(VLOOKUP(Tabulka41213[[#This Row],[start. č.]],'3. REGISTRACE'!B:G,6,0)=0,"-",VLOOKUP(Tabulka41213[[#This Row],[start. č.]],'3. REGISTRACE'!B:G,6,0))))</f>
        <v>-</v>
      </c>
      <c r="J14" s="70"/>
      <c r="K14" s="71"/>
      <c r="L14" s="72"/>
      <c r="M14" s="49" t="str">
        <f>IF(AND(ISBLANK(J14),ISBLANK(K14),ISBLANK(L14)),"-",IF(H14&gt;=MAX(H$9:H14),"ok","chyba!!!"))</f>
        <v>-</v>
      </c>
    </row>
    <row r="15" spans="2:13">
      <c r="B15" s="78" t="str">
        <f t="shared" si="0"/>
        <v xml:space="preserve"> </v>
      </c>
      <c r="C15" s="67"/>
      <c r="D15" s="91" t="str">
        <f>IF(ISBLANK(Tabulka41213[[#This Row],[start. č.]]),"-",IF(ISERROR(VLOOKUP(Tabulka41213[[#This Row],[start. č.]],'3. REGISTRACE'!B:F,2,0)),"start. č. nebylo registrováno!",VLOOKUP(Tabulka41213[[#This Row],[start. č.]],'3. REGISTRACE'!B:F,2,0)))</f>
        <v>-</v>
      </c>
      <c r="E15" s="92" t="str">
        <f>IF(ISBLANK(Tabulka41213[[#This Row],[start. č.]]),"-",IF(ISERROR(VLOOKUP(Tabulka41213[[#This Row],[start. č.]],'3. REGISTRACE'!B:F,3,0)),"-",VLOOKUP(Tabulka41213[[#This Row],[start. č.]],'3. REGISTRACE'!B:F,3,0)))</f>
        <v>-</v>
      </c>
      <c r="F15" s="93" t="str">
        <f>IF(ISBLANK(Tabulka41213[[#This Row],[start. č.]]),"-",IF(Tabulka41213[[#This Row],[příjmení a jméno]]="start. č. nebylo registrováno!","-",IF(VLOOKUP(Tabulka41213[[#This Row],[start. č.]],'3. REGISTRACE'!B:F,4,0)=0,"-",VLOOKUP(Tabulka41213[[#This Row],[start. č.]],'3. REGISTRACE'!B:F,4,0))))</f>
        <v>-</v>
      </c>
      <c r="G15" s="92" t="str">
        <f>IF(ISBLANK(Tabulka41213[[#This Row],[start. č.]]),"-",IF(Tabulka41213[[#This Row],[příjmení a jméno]]="start. č. nebylo registrováno!","-",IF(VLOOKUP(Tabulka41213[[#This Row],[start. č.]],'3. REGISTRACE'!B:F,5,0)=0,"-",VLOOKUP(Tabulka41213[[#This Row],[start. č.]],'3. REGISTRACE'!B:F,5,0))))</f>
        <v>-</v>
      </c>
      <c r="H15" s="80" t="str">
        <f>IF(OR(Tabulka41213[[#This Row],[pořadí]]="DNF",Tabulka41213[[#This Row],[pořadí]]=" "),"-",TIME(Tabulka41213[[#This Row],[hod]],Tabulka41213[[#This Row],[min]],Tabulka41213[[#This Row],[sek]]))</f>
        <v>-</v>
      </c>
      <c r="I15" s="92" t="str">
        <f>IF(ISBLANK(Tabulka41213[[#This Row],[start. č.]]),"-",IF(Tabulka41213[[#This Row],[příjmení a jméno]]="start. č. nebylo registrováno!","-",IF(VLOOKUP(Tabulka41213[[#This Row],[start. č.]],'3. REGISTRACE'!B:G,6,0)=0,"-",VLOOKUP(Tabulka41213[[#This Row],[start. č.]],'3. REGISTRACE'!B:G,6,0))))</f>
        <v>-</v>
      </c>
      <c r="J15" s="70"/>
      <c r="K15" s="71"/>
      <c r="L15" s="72"/>
      <c r="M15" s="49" t="str">
        <f>IF(AND(ISBLANK(J15),ISBLANK(K15),ISBLANK(L15)),"-",IF(H15&gt;=MAX(H$9:H15),"ok","chyba!!!"))</f>
        <v>-</v>
      </c>
    </row>
    <row r="16" spans="2:13">
      <c r="B16" s="78" t="str">
        <f t="shared" si="0"/>
        <v xml:space="preserve"> </v>
      </c>
      <c r="C16" s="67"/>
      <c r="D16" s="91" t="str">
        <f>IF(ISBLANK(Tabulka41213[[#This Row],[start. č.]]),"-",IF(ISERROR(VLOOKUP(Tabulka41213[[#This Row],[start. č.]],'3. REGISTRACE'!B:F,2,0)),"start. č. nebylo registrováno!",VLOOKUP(Tabulka41213[[#This Row],[start. č.]],'3. REGISTRACE'!B:F,2,0)))</f>
        <v>-</v>
      </c>
      <c r="E16" s="92" t="str">
        <f>IF(ISBLANK(Tabulka41213[[#This Row],[start. č.]]),"-",IF(ISERROR(VLOOKUP(Tabulka41213[[#This Row],[start. č.]],'3. REGISTRACE'!B:F,3,0)),"-",VLOOKUP(Tabulka41213[[#This Row],[start. č.]],'3. REGISTRACE'!B:F,3,0)))</f>
        <v>-</v>
      </c>
      <c r="F16" s="93" t="str">
        <f>IF(ISBLANK(Tabulka41213[[#This Row],[start. č.]]),"-",IF(Tabulka41213[[#This Row],[příjmení a jméno]]="start. č. nebylo registrováno!","-",IF(VLOOKUP(Tabulka41213[[#This Row],[start. č.]],'3. REGISTRACE'!B:F,4,0)=0,"-",VLOOKUP(Tabulka41213[[#This Row],[start. č.]],'3. REGISTRACE'!B:F,4,0))))</f>
        <v>-</v>
      </c>
      <c r="G16" s="92" t="str">
        <f>IF(ISBLANK(Tabulka41213[[#This Row],[start. č.]]),"-",IF(Tabulka41213[[#This Row],[příjmení a jméno]]="start. č. nebylo registrováno!","-",IF(VLOOKUP(Tabulka41213[[#This Row],[start. č.]],'3. REGISTRACE'!B:F,5,0)=0,"-",VLOOKUP(Tabulka41213[[#This Row],[start. č.]],'3. REGISTRACE'!B:F,5,0))))</f>
        <v>-</v>
      </c>
      <c r="H16" s="80" t="str">
        <f>IF(OR(Tabulka41213[[#This Row],[pořadí]]="DNF",Tabulka41213[[#This Row],[pořadí]]=" "),"-",TIME(Tabulka41213[[#This Row],[hod]],Tabulka41213[[#This Row],[min]],Tabulka41213[[#This Row],[sek]]))</f>
        <v>-</v>
      </c>
      <c r="I16" s="92" t="str">
        <f>IF(ISBLANK(Tabulka41213[[#This Row],[start. č.]]),"-",IF(Tabulka41213[[#This Row],[příjmení a jméno]]="start. č. nebylo registrováno!","-",IF(VLOOKUP(Tabulka41213[[#This Row],[start. č.]],'3. REGISTRACE'!B:G,6,0)=0,"-",VLOOKUP(Tabulka41213[[#This Row],[start. č.]],'3. REGISTRACE'!B:G,6,0))))</f>
        <v>-</v>
      </c>
      <c r="J16" s="70"/>
      <c r="K16" s="71"/>
      <c r="L16" s="72"/>
      <c r="M16" s="49" t="str">
        <f>IF(AND(ISBLANK(J16),ISBLANK(K16),ISBLANK(L16)),"-",IF(H16&gt;=MAX(H$9:H16),"ok","chyba!!!"))</f>
        <v>-</v>
      </c>
    </row>
    <row r="17" spans="2:13">
      <c r="B17" s="78" t="str">
        <f t="shared" si="0"/>
        <v xml:space="preserve"> </v>
      </c>
      <c r="C17" s="67"/>
      <c r="D17" s="91" t="str">
        <f>IF(ISBLANK(Tabulka41213[[#This Row],[start. č.]]),"-",IF(ISERROR(VLOOKUP(Tabulka41213[[#This Row],[start. č.]],'3. REGISTRACE'!B:F,2,0)),"start. č. nebylo registrováno!",VLOOKUP(Tabulka41213[[#This Row],[start. č.]],'3. REGISTRACE'!B:F,2,0)))</f>
        <v>-</v>
      </c>
      <c r="E17" s="92" t="str">
        <f>IF(ISBLANK(Tabulka41213[[#This Row],[start. č.]]),"-",IF(ISERROR(VLOOKUP(Tabulka41213[[#This Row],[start. č.]],'3. REGISTRACE'!B:F,3,0)),"-",VLOOKUP(Tabulka41213[[#This Row],[start. č.]],'3. REGISTRACE'!B:F,3,0)))</f>
        <v>-</v>
      </c>
      <c r="F17" s="93" t="str">
        <f>IF(ISBLANK(Tabulka41213[[#This Row],[start. č.]]),"-",IF(Tabulka41213[[#This Row],[příjmení a jméno]]="start. č. nebylo registrováno!","-",IF(VLOOKUP(Tabulka41213[[#This Row],[start. č.]],'3. REGISTRACE'!B:F,4,0)=0,"-",VLOOKUP(Tabulka41213[[#This Row],[start. č.]],'3. REGISTRACE'!B:F,4,0))))</f>
        <v>-</v>
      </c>
      <c r="G17" s="92" t="str">
        <f>IF(ISBLANK(Tabulka41213[[#This Row],[start. č.]]),"-",IF(Tabulka41213[[#This Row],[příjmení a jméno]]="start. č. nebylo registrováno!","-",IF(VLOOKUP(Tabulka41213[[#This Row],[start. č.]],'3. REGISTRACE'!B:F,5,0)=0,"-",VLOOKUP(Tabulka41213[[#This Row],[start. č.]],'3. REGISTRACE'!B:F,5,0))))</f>
        <v>-</v>
      </c>
      <c r="H17" s="80" t="str">
        <f>IF(OR(Tabulka41213[[#This Row],[pořadí]]="DNF",Tabulka41213[[#This Row],[pořadí]]=" "),"-",TIME(Tabulka41213[[#This Row],[hod]],Tabulka41213[[#This Row],[min]],Tabulka41213[[#This Row],[sek]]))</f>
        <v>-</v>
      </c>
      <c r="I17" s="92" t="str">
        <f>IF(ISBLANK(Tabulka41213[[#This Row],[start. č.]]),"-",IF(Tabulka41213[[#This Row],[příjmení a jméno]]="start. č. nebylo registrováno!","-",IF(VLOOKUP(Tabulka41213[[#This Row],[start. č.]],'3. REGISTRACE'!B:G,6,0)=0,"-",VLOOKUP(Tabulka41213[[#This Row],[start. č.]],'3. REGISTRACE'!B:G,6,0))))</f>
        <v>-</v>
      </c>
      <c r="J17" s="70"/>
      <c r="K17" s="71"/>
      <c r="L17" s="72"/>
      <c r="M17" s="49" t="str">
        <f>IF(AND(ISBLANK(J17),ISBLANK(K17),ISBLANK(L17)),"-",IF(H17&gt;=MAX(H$9:H17),"ok","chyba!!!"))</f>
        <v>-</v>
      </c>
    </row>
    <row r="18" spans="2:13">
      <c r="B18" s="78" t="str">
        <f t="shared" si="0"/>
        <v xml:space="preserve"> </v>
      </c>
      <c r="C18" s="67"/>
      <c r="D18" s="91" t="str">
        <f>IF(ISBLANK(Tabulka41213[[#This Row],[start. č.]]),"-",IF(ISERROR(VLOOKUP(Tabulka41213[[#This Row],[start. č.]],'3. REGISTRACE'!B:F,2,0)),"start. č. nebylo registrováno!",VLOOKUP(Tabulka41213[[#This Row],[start. č.]],'3. REGISTRACE'!B:F,2,0)))</f>
        <v>-</v>
      </c>
      <c r="E18" s="92" t="str">
        <f>IF(ISBLANK(Tabulka41213[[#This Row],[start. č.]]),"-",IF(ISERROR(VLOOKUP(Tabulka41213[[#This Row],[start. č.]],'3. REGISTRACE'!B:F,3,0)),"-",VLOOKUP(Tabulka41213[[#This Row],[start. č.]],'3. REGISTRACE'!B:F,3,0)))</f>
        <v>-</v>
      </c>
      <c r="F18" s="93" t="str">
        <f>IF(ISBLANK(Tabulka41213[[#This Row],[start. č.]]),"-",IF(Tabulka41213[[#This Row],[příjmení a jméno]]="start. č. nebylo registrováno!","-",IF(VLOOKUP(Tabulka41213[[#This Row],[start. č.]],'3. REGISTRACE'!B:F,4,0)=0,"-",VLOOKUP(Tabulka41213[[#This Row],[start. č.]],'3. REGISTRACE'!B:F,4,0))))</f>
        <v>-</v>
      </c>
      <c r="G18" s="92" t="str">
        <f>IF(ISBLANK(Tabulka41213[[#This Row],[start. č.]]),"-",IF(Tabulka41213[[#This Row],[příjmení a jméno]]="start. č. nebylo registrováno!","-",IF(VLOOKUP(Tabulka41213[[#This Row],[start. č.]],'3. REGISTRACE'!B:F,5,0)=0,"-",VLOOKUP(Tabulka41213[[#This Row],[start. č.]],'3. REGISTRACE'!B:F,5,0))))</f>
        <v>-</v>
      </c>
      <c r="H18" s="80" t="str">
        <f>IF(OR(Tabulka41213[[#This Row],[pořadí]]="DNF",Tabulka41213[[#This Row],[pořadí]]=" "),"-",TIME(Tabulka41213[[#This Row],[hod]],Tabulka41213[[#This Row],[min]],Tabulka41213[[#This Row],[sek]]))</f>
        <v>-</v>
      </c>
      <c r="I18" s="92" t="str">
        <f>IF(ISBLANK(Tabulka41213[[#This Row],[start. č.]]),"-",IF(Tabulka41213[[#This Row],[příjmení a jméno]]="start. č. nebylo registrováno!","-",IF(VLOOKUP(Tabulka41213[[#This Row],[start. č.]],'3. REGISTRACE'!B:G,6,0)=0,"-",VLOOKUP(Tabulka41213[[#This Row],[start. č.]],'3. REGISTRACE'!B:G,6,0))))</f>
        <v>-</v>
      </c>
      <c r="J18" s="70"/>
      <c r="K18" s="71"/>
      <c r="L18" s="72"/>
      <c r="M18" s="49" t="str">
        <f>IF(AND(ISBLANK(J18),ISBLANK(K18),ISBLANK(L18)),"-",IF(H18&gt;=MAX(H$9:H18),"ok","chyba!!!"))</f>
        <v>-</v>
      </c>
    </row>
    <row r="19" spans="2:13">
      <c r="B19" s="78" t="str">
        <f t="shared" si="0"/>
        <v xml:space="preserve"> </v>
      </c>
      <c r="C19" s="67"/>
      <c r="D19" s="91" t="str">
        <f>IF(ISBLANK(Tabulka41213[[#This Row],[start. č.]]),"-",IF(ISERROR(VLOOKUP(Tabulka41213[[#This Row],[start. č.]],'3. REGISTRACE'!B:F,2,0)),"start. č. nebylo registrováno!",VLOOKUP(Tabulka41213[[#This Row],[start. č.]],'3. REGISTRACE'!B:F,2,0)))</f>
        <v>-</v>
      </c>
      <c r="E19" s="92" t="str">
        <f>IF(ISBLANK(Tabulka41213[[#This Row],[start. č.]]),"-",IF(ISERROR(VLOOKUP(Tabulka41213[[#This Row],[start. č.]],'3. REGISTRACE'!B:F,3,0)),"-",VLOOKUP(Tabulka41213[[#This Row],[start. č.]],'3. REGISTRACE'!B:F,3,0)))</f>
        <v>-</v>
      </c>
      <c r="F19" s="93" t="str">
        <f>IF(ISBLANK(Tabulka41213[[#This Row],[start. č.]]),"-",IF(Tabulka41213[[#This Row],[příjmení a jméno]]="start. č. nebylo registrováno!","-",IF(VLOOKUP(Tabulka41213[[#This Row],[start. č.]],'3. REGISTRACE'!B:F,4,0)=0,"-",VLOOKUP(Tabulka41213[[#This Row],[start. č.]],'3. REGISTRACE'!B:F,4,0))))</f>
        <v>-</v>
      </c>
      <c r="G19" s="92" t="str">
        <f>IF(ISBLANK(Tabulka41213[[#This Row],[start. č.]]),"-",IF(Tabulka41213[[#This Row],[příjmení a jméno]]="start. č. nebylo registrováno!","-",IF(VLOOKUP(Tabulka41213[[#This Row],[start. č.]],'3. REGISTRACE'!B:F,5,0)=0,"-",VLOOKUP(Tabulka41213[[#This Row],[start. č.]],'3. REGISTRACE'!B:F,5,0))))</f>
        <v>-</v>
      </c>
      <c r="H19" s="80" t="str">
        <f>IF(OR(Tabulka41213[[#This Row],[pořadí]]="DNF",Tabulka41213[[#This Row],[pořadí]]=" "),"-",TIME(Tabulka41213[[#This Row],[hod]],Tabulka41213[[#This Row],[min]],Tabulka41213[[#This Row],[sek]]))</f>
        <v>-</v>
      </c>
      <c r="I19" s="92" t="str">
        <f>IF(ISBLANK(Tabulka41213[[#This Row],[start. č.]]),"-",IF(Tabulka41213[[#This Row],[příjmení a jméno]]="start. č. nebylo registrováno!","-",IF(VLOOKUP(Tabulka41213[[#This Row],[start. č.]],'3. REGISTRACE'!B:G,6,0)=0,"-",VLOOKUP(Tabulka41213[[#This Row],[start. č.]],'3. REGISTRACE'!B:G,6,0))))</f>
        <v>-</v>
      </c>
      <c r="J19" s="70"/>
      <c r="K19" s="71"/>
      <c r="L19" s="72"/>
      <c r="M19" s="49" t="str">
        <f>IF(AND(ISBLANK(J19),ISBLANK(K19),ISBLANK(L19)),"-",IF(H19&gt;=MAX(H$9:H19),"ok","chyba!!!"))</f>
        <v>-</v>
      </c>
    </row>
    <row r="20" spans="2:13">
      <c r="B20" s="78" t="str">
        <f t="shared" si="0"/>
        <v xml:space="preserve"> </v>
      </c>
      <c r="C20" s="67"/>
      <c r="D20" s="91" t="str">
        <f>IF(ISBLANK(Tabulka41213[[#This Row],[start. č.]]),"-",IF(ISERROR(VLOOKUP(Tabulka41213[[#This Row],[start. č.]],'3. REGISTRACE'!B:F,2,0)),"start. č. nebylo registrováno!",VLOOKUP(Tabulka41213[[#This Row],[start. č.]],'3. REGISTRACE'!B:F,2,0)))</f>
        <v>-</v>
      </c>
      <c r="E20" s="92" t="str">
        <f>IF(ISBLANK(Tabulka41213[[#This Row],[start. č.]]),"-",IF(ISERROR(VLOOKUP(Tabulka41213[[#This Row],[start. č.]],'3. REGISTRACE'!B:F,3,0)),"-",VLOOKUP(Tabulka41213[[#This Row],[start. č.]],'3. REGISTRACE'!B:F,3,0)))</f>
        <v>-</v>
      </c>
      <c r="F20" s="93" t="str">
        <f>IF(ISBLANK(Tabulka41213[[#This Row],[start. č.]]),"-",IF(Tabulka41213[[#This Row],[příjmení a jméno]]="start. č. nebylo registrováno!","-",IF(VLOOKUP(Tabulka41213[[#This Row],[start. č.]],'3. REGISTRACE'!B:F,4,0)=0,"-",VLOOKUP(Tabulka41213[[#This Row],[start. č.]],'3. REGISTRACE'!B:F,4,0))))</f>
        <v>-</v>
      </c>
      <c r="G20" s="92" t="str">
        <f>IF(ISBLANK(Tabulka41213[[#This Row],[start. č.]]),"-",IF(Tabulka41213[[#This Row],[příjmení a jméno]]="start. č. nebylo registrováno!","-",IF(VLOOKUP(Tabulka41213[[#This Row],[start. č.]],'3. REGISTRACE'!B:F,5,0)=0,"-",VLOOKUP(Tabulka41213[[#This Row],[start. č.]],'3. REGISTRACE'!B:F,5,0))))</f>
        <v>-</v>
      </c>
      <c r="H20" s="80" t="str">
        <f>IF(OR(Tabulka41213[[#This Row],[pořadí]]="DNF",Tabulka41213[[#This Row],[pořadí]]=" "),"-",TIME(Tabulka41213[[#This Row],[hod]],Tabulka41213[[#This Row],[min]],Tabulka41213[[#This Row],[sek]]))</f>
        <v>-</v>
      </c>
      <c r="I20" s="92" t="str">
        <f>IF(ISBLANK(Tabulka41213[[#This Row],[start. č.]]),"-",IF(Tabulka41213[[#This Row],[příjmení a jméno]]="start. č. nebylo registrováno!","-",IF(VLOOKUP(Tabulka41213[[#This Row],[start. č.]],'3. REGISTRACE'!B:G,6,0)=0,"-",VLOOKUP(Tabulka41213[[#This Row],[start. č.]],'3. REGISTRACE'!B:G,6,0))))</f>
        <v>-</v>
      </c>
      <c r="J20" s="70"/>
      <c r="K20" s="71"/>
      <c r="L20" s="72"/>
      <c r="M20" s="49" t="str">
        <f>IF(AND(ISBLANK(J20),ISBLANK(K20),ISBLANK(L20)),"-",IF(H20&gt;=MAX(H$9:H20),"ok","chyba!!!"))</f>
        <v>-</v>
      </c>
    </row>
    <row r="21" spans="2:13">
      <c r="B21" s="78" t="str">
        <f t="shared" si="0"/>
        <v xml:space="preserve"> </v>
      </c>
      <c r="C21" s="67"/>
      <c r="D21" s="91" t="str">
        <f>IF(ISBLANK(Tabulka41213[[#This Row],[start. č.]]),"-",IF(ISERROR(VLOOKUP(Tabulka41213[[#This Row],[start. č.]],'3. REGISTRACE'!B:F,2,0)),"start. č. nebylo registrováno!",VLOOKUP(Tabulka41213[[#This Row],[start. č.]],'3. REGISTRACE'!B:F,2,0)))</f>
        <v>-</v>
      </c>
      <c r="E21" s="92" t="str">
        <f>IF(ISBLANK(Tabulka41213[[#This Row],[start. č.]]),"-",IF(ISERROR(VLOOKUP(Tabulka41213[[#This Row],[start. č.]],'3. REGISTRACE'!B:F,3,0)),"-",VLOOKUP(Tabulka41213[[#This Row],[start. č.]],'3. REGISTRACE'!B:F,3,0)))</f>
        <v>-</v>
      </c>
      <c r="F21" s="93" t="str">
        <f>IF(ISBLANK(Tabulka41213[[#This Row],[start. č.]]),"-",IF(Tabulka41213[[#This Row],[příjmení a jméno]]="start. č. nebylo registrováno!","-",IF(VLOOKUP(Tabulka41213[[#This Row],[start. č.]],'3. REGISTRACE'!B:F,4,0)=0,"-",VLOOKUP(Tabulka41213[[#This Row],[start. č.]],'3. REGISTRACE'!B:F,4,0))))</f>
        <v>-</v>
      </c>
      <c r="G21" s="92" t="str">
        <f>IF(ISBLANK(Tabulka41213[[#This Row],[start. č.]]),"-",IF(Tabulka41213[[#This Row],[příjmení a jméno]]="start. č. nebylo registrováno!","-",IF(VLOOKUP(Tabulka41213[[#This Row],[start. č.]],'3. REGISTRACE'!B:F,5,0)=0,"-",VLOOKUP(Tabulka41213[[#This Row],[start. č.]],'3. REGISTRACE'!B:F,5,0))))</f>
        <v>-</v>
      </c>
      <c r="H21" s="80" t="str">
        <f>IF(OR(Tabulka41213[[#This Row],[pořadí]]="DNF",Tabulka41213[[#This Row],[pořadí]]=" "),"-",TIME(Tabulka41213[[#This Row],[hod]],Tabulka41213[[#This Row],[min]],Tabulka41213[[#This Row],[sek]]))</f>
        <v>-</v>
      </c>
      <c r="I21" s="92" t="str">
        <f>IF(ISBLANK(Tabulka41213[[#This Row],[start. č.]]),"-",IF(Tabulka41213[[#This Row],[příjmení a jméno]]="start. č. nebylo registrováno!","-",IF(VLOOKUP(Tabulka41213[[#This Row],[start. č.]],'3. REGISTRACE'!B:G,6,0)=0,"-",VLOOKUP(Tabulka41213[[#This Row],[start. č.]],'3. REGISTRACE'!B:G,6,0))))</f>
        <v>-</v>
      </c>
      <c r="J21" s="70"/>
      <c r="K21" s="71"/>
      <c r="L21" s="72"/>
      <c r="M21" s="49" t="str">
        <f>IF(AND(ISBLANK(J21),ISBLANK(K21),ISBLANK(L21)),"-",IF(H21&gt;=MAX(H$9:H21),"ok","chyba!!!"))</f>
        <v>-</v>
      </c>
    </row>
    <row r="22" spans="2:13">
      <c r="B22" s="78" t="str">
        <f t="shared" si="0"/>
        <v xml:space="preserve"> </v>
      </c>
      <c r="C22" s="67"/>
      <c r="D22" s="91" t="str">
        <f>IF(ISBLANK(Tabulka41213[[#This Row],[start. č.]]),"-",IF(ISERROR(VLOOKUP(Tabulka41213[[#This Row],[start. č.]],'3. REGISTRACE'!B:F,2,0)),"start. č. nebylo registrováno!",VLOOKUP(Tabulka41213[[#This Row],[start. č.]],'3. REGISTRACE'!B:F,2,0)))</f>
        <v>-</v>
      </c>
      <c r="E22" s="92" t="str">
        <f>IF(ISBLANK(Tabulka41213[[#This Row],[start. č.]]),"-",IF(ISERROR(VLOOKUP(Tabulka41213[[#This Row],[start. č.]],'3. REGISTRACE'!B:F,3,0)),"-",VLOOKUP(Tabulka41213[[#This Row],[start. č.]],'3. REGISTRACE'!B:F,3,0)))</f>
        <v>-</v>
      </c>
      <c r="F22" s="93" t="str">
        <f>IF(ISBLANK(Tabulka41213[[#This Row],[start. č.]]),"-",IF(Tabulka41213[[#This Row],[příjmení a jméno]]="start. č. nebylo registrováno!","-",IF(VLOOKUP(Tabulka41213[[#This Row],[start. č.]],'3. REGISTRACE'!B:F,4,0)=0,"-",VLOOKUP(Tabulka41213[[#This Row],[start. č.]],'3. REGISTRACE'!B:F,4,0))))</f>
        <v>-</v>
      </c>
      <c r="G22" s="92" t="str">
        <f>IF(ISBLANK(Tabulka41213[[#This Row],[start. č.]]),"-",IF(Tabulka41213[[#This Row],[příjmení a jméno]]="start. č. nebylo registrováno!","-",IF(VLOOKUP(Tabulka41213[[#This Row],[start. č.]],'3. REGISTRACE'!B:F,5,0)=0,"-",VLOOKUP(Tabulka41213[[#This Row],[start. č.]],'3. REGISTRACE'!B:F,5,0))))</f>
        <v>-</v>
      </c>
      <c r="H22" s="80" t="str">
        <f>IF(OR(Tabulka41213[[#This Row],[pořadí]]="DNF",Tabulka41213[[#This Row],[pořadí]]=" "),"-",TIME(Tabulka41213[[#This Row],[hod]],Tabulka41213[[#This Row],[min]],Tabulka41213[[#This Row],[sek]]))</f>
        <v>-</v>
      </c>
      <c r="I22" s="92" t="str">
        <f>IF(ISBLANK(Tabulka41213[[#This Row],[start. č.]]),"-",IF(Tabulka41213[[#This Row],[příjmení a jméno]]="start. č. nebylo registrováno!","-",IF(VLOOKUP(Tabulka41213[[#This Row],[start. č.]],'3. REGISTRACE'!B:G,6,0)=0,"-",VLOOKUP(Tabulka41213[[#This Row],[start. č.]],'3. REGISTRACE'!B:G,6,0))))</f>
        <v>-</v>
      </c>
      <c r="J22" s="70"/>
      <c r="K22" s="71"/>
      <c r="L22" s="72"/>
      <c r="M22" s="49" t="str">
        <f>IF(AND(ISBLANK(J22),ISBLANK(K22),ISBLANK(L22)),"-",IF(H22&gt;=MAX(H$9:H22),"ok","chyba!!!"))</f>
        <v>-</v>
      </c>
    </row>
    <row r="23" spans="2:13">
      <c r="B23" s="78" t="str">
        <f t="shared" si="0"/>
        <v xml:space="preserve"> </v>
      </c>
      <c r="C23" s="67"/>
      <c r="D23" s="91" t="str">
        <f>IF(ISBLANK(Tabulka41213[[#This Row],[start. č.]]),"-",IF(ISERROR(VLOOKUP(Tabulka41213[[#This Row],[start. č.]],'3. REGISTRACE'!B:F,2,0)),"start. č. nebylo registrováno!",VLOOKUP(Tabulka41213[[#This Row],[start. č.]],'3. REGISTRACE'!B:F,2,0)))</f>
        <v>-</v>
      </c>
      <c r="E23" s="92" t="str">
        <f>IF(ISBLANK(Tabulka41213[[#This Row],[start. č.]]),"-",IF(ISERROR(VLOOKUP(Tabulka41213[[#This Row],[start. č.]],'3. REGISTRACE'!B:F,3,0)),"-",VLOOKUP(Tabulka41213[[#This Row],[start. č.]],'3. REGISTRACE'!B:F,3,0)))</f>
        <v>-</v>
      </c>
      <c r="F23" s="93" t="str">
        <f>IF(ISBLANK(Tabulka41213[[#This Row],[start. č.]]),"-",IF(Tabulka41213[[#This Row],[příjmení a jméno]]="start. č. nebylo registrováno!","-",IF(VLOOKUP(Tabulka41213[[#This Row],[start. č.]],'3. REGISTRACE'!B:F,4,0)=0,"-",VLOOKUP(Tabulka41213[[#This Row],[start. č.]],'3. REGISTRACE'!B:F,4,0))))</f>
        <v>-</v>
      </c>
      <c r="G23" s="92" t="str">
        <f>IF(ISBLANK(Tabulka41213[[#This Row],[start. č.]]),"-",IF(Tabulka41213[[#This Row],[příjmení a jméno]]="start. č. nebylo registrováno!","-",IF(VLOOKUP(Tabulka41213[[#This Row],[start. č.]],'3. REGISTRACE'!B:F,5,0)=0,"-",VLOOKUP(Tabulka41213[[#This Row],[start. č.]],'3. REGISTRACE'!B:F,5,0))))</f>
        <v>-</v>
      </c>
      <c r="H23" s="80" t="str">
        <f>IF(OR(Tabulka41213[[#This Row],[pořadí]]="DNF",Tabulka41213[[#This Row],[pořadí]]=" "),"-",TIME(Tabulka41213[[#This Row],[hod]],Tabulka41213[[#This Row],[min]],Tabulka41213[[#This Row],[sek]]))</f>
        <v>-</v>
      </c>
      <c r="I23" s="92" t="str">
        <f>IF(ISBLANK(Tabulka41213[[#This Row],[start. č.]]),"-",IF(Tabulka41213[[#This Row],[příjmení a jméno]]="start. č. nebylo registrováno!","-",IF(VLOOKUP(Tabulka41213[[#This Row],[start. č.]],'3. REGISTRACE'!B:G,6,0)=0,"-",VLOOKUP(Tabulka41213[[#This Row],[start. č.]],'3. REGISTRACE'!B:G,6,0))))</f>
        <v>-</v>
      </c>
      <c r="J23" s="70"/>
      <c r="K23" s="71"/>
      <c r="L23" s="72"/>
      <c r="M23" s="49" t="str">
        <f>IF(AND(ISBLANK(J23),ISBLANK(K23),ISBLANK(L23)),"-",IF(H23&gt;=MAX(H$9:H23),"ok","chyba!!!"))</f>
        <v>-</v>
      </c>
    </row>
    <row r="24" spans="2:13">
      <c r="B24" s="78" t="str">
        <f t="shared" si="0"/>
        <v xml:space="preserve"> </v>
      </c>
      <c r="C24" s="67"/>
      <c r="D24" s="91" t="str">
        <f>IF(ISBLANK(Tabulka41213[[#This Row],[start. č.]]),"-",IF(ISERROR(VLOOKUP(Tabulka41213[[#This Row],[start. č.]],'3. REGISTRACE'!B:F,2,0)),"start. č. nebylo registrováno!",VLOOKUP(Tabulka41213[[#This Row],[start. č.]],'3. REGISTRACE'!B:F,2,0)))</f>
        <v>-</v>
      </c>
      <c r="E24" s="92" t="str">
        <f>IF(ISBLANK(Tabulka41213[[#This Row],[start. č.]]),"-",IF(ISERROR(VLOOKUP(Tabulka41213[[#This Row],[start. č.]],'3. REGISTRACE'!B:F,3,0)),"-",VLOOKUP(Tabulka41213[[#This Row],[start. č.]],'3. REGISTRACE'!B:F,3,0)))</f>
        <v>-</v>
      </c>
      <c r="F24" s="93" t="str">
        <f>IF(ISBLANK(Tabulka41213[[#This Row],[start. č.]]),"-",IF(Tabulka41213[[#This Row],[příjmení a jméno]]="start. č. nebylo registrováno!","-",IF(VLOOKUP(Tabulka41213[[#This Row],[start. č.]],'3. REGISTRACE'!B:F,4,0)=0,"-",VLOOKUP(Tabulka41213[[#This Row],[start. č.]],'3. REGISTRACE'!B:F,4,0))))</f>
        <v>-</v>
      </c>
      <c r="G24" s="92" t="str">
        <f>IF(ISBLANK(Tabulka41213[[#This Row],[start. č.]]),"-",IF(Tabulka41213[[#This Row],[příjmení a jméno]]="start. č. nebylo registrováno!","-",IF(VLOOKUP(Tabulka41213[[#This Row],[start. č.]],'3. REGISTRACE'!B:F,5,0)=0,"-",VLOOKUP(Tabulka41213[[#This Row],[start. č.]],'3. REGISTRACE'!B:F,5,0))))</f>
        <v>-</v>
      </c>
      <c r="H24" s="80" t="str">
        <f>IF(OR(Tabulka41213[[#This Row],[pořadí]]="DNF",Tabulka41213[[#This Row],[pořadí]]=" "),"-",TIME(Tabulka41213[[#This Row],[hod]],Tabulka41213[[#This Row],[min]],Tabulka41213[[#This Row],[sek]]))</f>
        <v>-</v>
      </c>
      <c r="I24" s="92" t="str">
        <f>IF(ISBLANK(Tabulka41213[[#This Row],[start. č.]]),"-",IF(Tabulka41213[[#This Row],[příjmení a jméno]]="start. č. nebylo registrováno!","-",IF(VLOOKUP(Tabulka41213[[#This Row],[start. č.]],'3. REGISTRACE'!B:G,6,0)=0,"-",VLOOKUP(Tabulka41213[[#This Row],[start. č.]],'3. REGISTRACE'!B:G,6,0))))</f>
        <v>-</v>
      </c>
      <c r="J24" s="70"/>
      <c r="K24" s="71"/>
      <c r="L24" s="72"/>
      <c r="M24" s="49" t="str">
        <f>IF(AND(ISBLANK(J24),ISBLANK(K24),ISBLANK(L24)),"-",IF(H24&gt;=MAX(H$9:H24),"ok","chyba!!!"))</f>
        <v>-</v>
      </c>
    </row>
    <row r="25" spans="2:13">
      <c r="B25" s="78" t="str">
        <f t="shared" si="0"/>
        <v xml:space="preserve"> </v>
      </c>
      <c r="C25" s="67"/>
      <c r="D25" s="91" t="str">
        <f>IF(ISBLANK(Tabulka41213[[#This Row],[start. č.]]),"-",IF(ISERROR(VLOOKUP(Tabulka41213[[#This Row],[start. č.]],'3. REGISTRACE'!B:F,2,0)),"start. č. nebylo registrováno!",VLOOKUP(Tabulka41213[[#This Row],[start. č.]],'3. REGISTRACE'!B:F,2,0)))</f>
        <v>-</v>
      </c>
      <c r="E25" s="92" t="str">
        <f>IF(ISBLANK(Tabulka41213[[#This Row],[start. č.]]),"-",IF(ISERROR(VLOOKUP(Tabulka41213[[#This Row],[start. č.]],'3. REGISTRACE'!B:F,3,0)),"-",VLOOKUP(Tabulka41213[[#This Row],[start. č.]],'3. REGISTRACE'!B:F,3,0)))</f>
        <v>-</v>
      </c>
      <c r="F25" s="93" t="str">
        <f>IF(ISBLANK(Tabulka41213[[#This Row],[start. č.]]),"-",IF(Tabulka41213[[#This Row],[příjmení a jméno]]="start. č. nebylo registrováno!","-",IF(VLOOKUP(Tabulka41213[[#This Row],[start. č.]],'3. REGISTRACE'!B:F,4,0)=0,"-",VLOOKUP(Tabulka41213[[#This Row],[start. č.]],'3. REGISTRACE'!B:F,4,0))))</f>
        <v>-</v>
      </c>
      <c r="G25" s="92" t="str">
        <f>IF(ISBLANK(Tabulka41213[[#This Row],[start. č.]]),"-",IF(Tabulka41213[[#This Row],[příjmení a jméno]]="start. č. nebylo registrováno!","-",IF(VLOOKUP(Tabulka41213[[#This Row],[start. č.]],'3. REGISTRACE'!B:F,5,0)=0,"-",VLOOKUP(Tabulka41213[[#This Row],[start. č.]],'3. REGISTRACE'!B:F,5,0))))</f>
        <v>-</v>
      </c>
      <c r="H25" s="80" t="str">
        <f>IF(OR(Tabulka41213[[#This Row],[pořadí]]="DNF",Tabulka41213[[#This Row],[pořadí]]=" "),"-",TIME(Tabulka41213[[#This Row],[hod]],Tabulka41213[[#This Row],[min]],Tabulka41213[[#This Row],[sek]]))</f>
        <v>-</v>
      </c>
      <c r="I25" s="92" t="str">
        <f>IF(ISBLANK(Tabulka41213[[#This Row],[start. č.]]),"-",IF(Tabulka41213[[#This Row],[příjmení a jméno]]="start. č. nebylo registrováno!","-",IF(VLOOKUP(Tabulka41213[[#This Row],[start. č.]],'3. REGISTRACE'!B:G,6,0)=0,"-",VLOOKUP(Tabulka41213[[#This Row],[start. č.]],'3. REGISTRACE'!B:G,6,0))))</f>
        <v>-</v>
      </c>
      <c r="J25" s="70"/>
      <c r="K25" s="71"/>
      <c r="L25" s="72"/>
      <c r="M25" s="49" t="str">
        <f>IF(AND(ISBLANK(J25),ISBLANK(K25),ISBLANK(L25)),"-",IF(H25&gt;=MAX(H$9:H25),"ok","chyba!!!"))</f>
        <v>-</v>
      </c>
    </row>
    <row r="26" spans="2:13">
      <c r="B26" s="78" t="str">
        <f t="shared" si="0"/>
        <v xml:space="preserve"> </v>
      </c>
      <c r="C26" s="67"/>
      <c r="D26" s="91" t="str">
        <f>IF(ISBLANK(Tabulka41213[[#This Row],[start. č.]]),"-",IF(ISERROR(VLOOKUP(Tabulka41213[[#This Row],[start. č.]],'3. REGISTRACE'!B:F,2,0)),"start. č. nebylo registrováno!",VLOOKUP(Tabulka41213[[#This Row],[start. č.]],'3. REGISTRACE'!B:F,2,0)))</f>
        <v>-</v>
      </c>
      <c r="E26" s="92" t="str">
        <f>IF(ISBLANK(Tabulka41213[[#This Row],[start. č.]]),"-",IF(ISERROR(VLOOKUP(Tabulka41213[[#This Row],[start. č.]],'3. REGISTRACE'!B:F,3,0)),"-",VLOOKUP(Tabulka41213[[#This Row],[start. č.]],'3. REGISTRACE'!B:F,3,0)))</f>
        <v>-</v>
      </c>
      <c r="F26" s="93" t="str">
        <f>IF(ISBLANK(Tabulka41213[[#This Row],[start. č.]]),"-",IF(Tabulka41213[[#This Row],[příjmení a jméno]]="start. č. nebylo registrováno!","-",IF(VLOOKUP(Tabulka41213[[#This Row],[start. č.]],'3. REGISTRACE'!B:F,4,0)=0,"-",VLOOKUP(Tabulka41213[[#This Row],[start. č.]],'3. REGISTRACE'!B:F,4,0))))</f>
        <v>-</v>
      </c>
      <c r="G26" s="92" t="str">
        <f>IF(ISBLANK(Tabulka41213[[#This Row],[start. č.]]),"-",IF(Tabulka41213[[#This Row],[příjmení a jméno]]="start. č. nebylo registrováno!","-",IF(VLOOKUP(Tabulka41213[[#This Row],[start. č.]],'3. REGISTRACE'!B:F,5,0)=0,"-",VLOOKUP(Tabulka41213[[#This Row],[start. č.]],'3. REGISTRACE'!B:F,5,0))))</f>
        <v>-</v>
      </c>
      <c r="H26" s="80" t="str">
        <f>IF(OR(Tabulka41213[[#This Row],[pořadí]]="DNF",Tabulka41213[[#This Row],[pořadí]]=" "),"-",TIME(Tabulka41213[[#This Row],[hod]],Tabulka41213[[#This Row],[min]],Tabulka41213[[#This Row],[sek]]))</f>
        <v>-</v>
      </c>
      <c r="I26" s="92" t="str">
        <f>IF(ISBLANK(Tabulka41213[[#This Row],[start. č.]]),"-",IF(Tabulka41213[[#This Row],[příjmení a jméno]]="start. č. nebylo registrováno!","-",IF(VLOOKUP(Tabulka41213[[#This Row],[start. č.]],'3. REGISTRACE'!B:G,6,0)=0,"-",VLOOKUP(Tabulka41213[[#This Row],[start. č.]],'3. REGISTRACE'!B:G,6,0))))</f>
        <v>-</v>
      </c>
      <c r="J26" s="70"/>
      <c r="K26" s="71"/>
      <c r="L26" s="72"/>
      <c r="M26" s="49" t="str">
        <f>IF(AND(ISBLANK(J26),ISBLANK(K26),ISBLANK(L26)),"-",IF(H26&gt;=MAX(H$9:H26),"ok","chyba!!!"))</f>
        <v>-</v>
      </c>
    </row>
    <row r="27" spans="2:13">
      <c r="B27" s="78" t="str">
        <f t="shared" si="0"/>
        <v xml:space="preserve"> </v>
      </c>
      <c r="C27" s="67"/>
      <c r="D27" s="91" t="str">
        <f>IF(ISBLANK(Tabulka41213[[#This Row],[start. č.]]),"-",IF(ISERROR(VLOOKUP(Tabulka41213[[#This Row],[start. č.]],'3. REGISTRACE'!B:F,2,0)),"start. č. nebylo registrováno!",VLOOKUP(Tabulka41213[[#This Row],[start. č.]],'3. REGISTRACE'!B:F,2,0)))</f>
        <v>-</v>
      </c>
      <c r="E27" s="92" t="str">
        <f>IF(ISBLANK(Tabulka41213[[#This Row],[start. č.]]),"-",IF(ISERROR(VLOOKUP(Tabulka41213[[#This Row],[start. č.]],'3. REGISTRACE'!B:F,3,0)),"-",VLOOKUP(Tabulka41213[[#This Row],[start. č.]],'3. REGISTRACE'!B:F,3,0)))</f>
        <v>-</v>
      </c>
      <c r="F27" s="93" t="str">
        <f>IF(ISBLANK(Tabulka41213[[#This Row],[start. č.]]),"-",IF(Tabulka41213[[#This Row],[příjmení a jméno]]="start. č. nebylo registrováno!","-",IF(VLOOKUP(Tabulka41213[[#This Row],[start. č.]],'3. REGISTRACE'!B:F,4,0)=0,"-",VLOOKUP(Tabulka41213[[#This Row],[start. č.]],'3. REGISTRACE'!B:F,4,0))))</f>
        <v>-</v>
      </c>
      <c r="G27" s="92" t="str">
        <f>IF(ISBLANK(Tabulka41213[[#This Row],[start. č.]]),"-",IF(Tabulka41213[[#This Row],[příjmení a jméno]]="start. č. nebylo registrováno!","-",IF(VLOOKUP(Tabulka41213[[#This Row],[start. č.]],'3. REGISTRACE'!B:F,5,0)=0,"-",VLOOKUP(Tabulka41213[[#This Row],[start. č.]],'3. REGISTRACE'!B:F,5,0))))</f>
        <v>-</v>
      </c>
      <c r="H27" s="80" t="str">
        <f>IF(OR(Tabulka41213[[#This Row],[pořadí]]="DNF",Tabulka41213[[#This Row],[pořadí]]=" "),"-",TIME(Tabulka41213[[#This Row],[hod]],Tabulka41213[[#This Row],[min]],Tabulka41213[[#This Row],[sek]]))</f>
        <v>-</v>
      </c>
      <c r="I27" s="92" t="str">
        <f>IF(ISBLANK(Tabulka41213[[#This Row],[start. č.]]),"-",IF(Tabulka41213[[#This Row],[příjmení a jméno]]="start. č. nebylo registrováno!","-",IF(VLOOKUP(Tabulka41213[[#This Row],[start. č.]],'3. REGISTRACE'!B:G,6,0)=0,"-",VLOOKUP(Tabulka41213[[#This Row],[start. č.]],'3. REGISTRACE'!B:G,6,0))))</f>
        <v>-</v>
      </c>
      <c r="J27" s="70"/>
      <c r="K27" s="71"/>
      <c r="L27" s="72"/>
      <c r="M27" s="49" t="str">
        <f>IF(AND(ISBLANK(J27),ISBLANK(K27),ISBLANK(L27)),"-",IF(H27&gt;=MAX(H$9:H27),"ok","chyba!!!"))</f>
        <v>-</v>
      </c>
    </row>
    <row r="28" spans="2:13">
      <c r="B28" s="78" t="str">
        <f t="shared" si="0"/>
        <v xml:space="preserve"> </v>
      </c>
      <c r="C28" s="67"/>
      <c r="D28" s="91" t="str">
        <f>IF(ISBLANK(Tabulka41213[[#This Row],[start. č.]]),"-",IF(ISERROR(VLOOKUP(Tabulka41213[[#This Row],[start. č.]],'3. REGISTRACE'!B:F,2,0)),"start. č. nebylo registrováno!",VLOOKUP(Tabulka41213[[#This Row],[start. č.]],'3. REGISTRACE'!B:F,2,0)))</f>
        <v>-</v>
      </c>
      <c r="E28" s="92" t="str">
        <f>IF(ISBLANK(Tabulka41213[[#This Row],[start. č.]]),"-",IF(ISERROR(VLOOKUP(Tabulka41213[[#This Row],[start. č.]],'3. REGISTRACE'!B:F,3,0)),"-",VLOOKUP(Tabulka41213[[#This Row],[start. č.]],'3. REGISTRACE'!B:F,3,0)))</f>
        <v>-</v>
      </c>
      <c r="F28" s="93" t="str">
        <f>IF(ISBLANK(Tabulka41213[[#This Row],[start. č.]]),"-",IF(Tabulka41213[[#This Row],[příjmení a jméno]]="start. č. nebylo registrováno!","-",IF(VLOOKUP(Tabulka41213[[#This Row],[start. č.]],'3. REGISTRACE'!B:F,4,0)=0,"-",VLOOKUP(Tabulka41213[[#This Row],[start. č.]],'3. REGISTRACE'!B:F,4,0))))</f>
        <v>-</v>
      </c>
      <c r="G28" s="92" t="str">
        <f>IF(ISBLANK(Tabulka41213[[#This Row],[start. č.]]),"-",IF(Tabulka41213[[#This Row],[příjmení a jméno]]="start. č. nebylo registrováno!","-",IF(VLOOKUP(Tabulka41213[[#This Row],[start. č.]],'3. REGISTRACE'!B:F,5,0)=0,"-",VLOOKUP(Tabulka41213[[#This Row],[start. č.]],'3. REGISTRACE'!B:F,5,0))))</f>
        <v>-</v>
      </c>
      <c r="H28" s="80" t="str">
        <f>IF(OR(Tabulka41213[[#This Row],[pořadí]]="DNF",Tabulka41213[[#This Row],[pořadí]]=" "),"-",TIME(Tabulka41213[[#This Row],[hod]],Tabulka41213[[#This Row],[min]],Tabulka41213[[#This Row],[sek]]))</f>
        <v>-</v>
      </c>
      <c r="I28" s="92" t="str">
        <f>IF(ISBLANK(Tabulka41213[[#This Row],[start. č.]]),"-",IF(Tabulka41213[[#This Row],[příjmení a jméno]]="start. č. nebylo registrováno!","-",IF(VLOOKUP(Tabulka41213[[#This Row],[start. č.]],'3. REGISTRACE'!B:G,6,0)=0,"-",VLOOKUP(Tabulka41213[[#This Row],[start. č.]],'3. REGISTRACE'!B:G,6,0))))</f>
        <v>-</v>
      </c>
      <c r="J28" s="70"/>
      <c r="K28" s="71"/>
      <c r="L28" s="72"/>
      <c r="M28" s="49" t="str">
        <f>IF(AND(ISBLANK(J28),ISBLANK(K28),ISBLANK(L28)),"-",IF(H28&gt;=MAX(H$9:H28),"ok","chyba!!!"))</f>
        <v>-</v>
      </c>
    </row>
    <row r="29" spans="2:13">
      <c r="B29" s="78" t="str">
        <f t="shared" si="0"/>
        <v xml:space="preserve"> </v>
      </c>
      <c r="C29" s="67"/>
      <c r="D29" s="91" t="str">
        <f>IF(ISBLANK(Tabulka41213[[#This Row],[start. č.]]),"-",IF(ISERROR(VLOOKUP(Tabulka41213[[#This Row],[start. č.]],'3. REGISTRACE'!B:F,2,0)),"start. č. nebylo registrováno!",VLOOKUP(Tabulka41213[[#This Row],[start. č.]],'3. REGISTRACE'!B:F,2,0)))</f>
        <v>-</v>
      </c>
      <c r="E29" s="92" t="str">
        <f>IF(ISBLANK(Tabulka41213[[#This Row],[start. č.]]),"-",IF(ISERROR(VLOOKUP(Tabulka41213[[#This Row],[start. č.]],'3. REGISTRACE'!B:F,3,0)),"-",VLOOKUP(Tabulka41213[[#This Row],[start. č.]],'3. REGISTRACE'!B:F,3,0)))</f>
        <v>-</v>
      </c>
      <c r="F29" s="93" t="str">
        <f>IF(ISBLANK(Tabulka41213[[#This Row],[start. č.]]),"-",IF(Tabulka41213[[#This Row],[příjmení a jméno]]="start. č. nebylo registrováno!","-",IF(VLOOKUP(Tabulka41213[[#This Row],[start. č.]],'3. REGISTRACE'!B:F,4,0)=0,"-",VLOOKUP(Tabulka41213[[#This Row],[start. č.]],'3. REGISTRACE'!B:F,4,0))))</f>
        <v>-</v>
      </c>
      <c r="G29" s="92" t="str">
        <f>IF(ISBLANK(Tabulka41213[[#This Row],[start. č.]]),"-",IF(Tabulka41213[[#This Row],[příjmení a jméno]]="start. č. nebylo registrováno!","-",IF(VLOOKUP(Tabulka41213[[#This Row],[start. č.]],'3. REGISTRACE'!B:F,5,0)=0,"-",VLOOKUP(Tabulka41213[[#This Row],[start. č.]],'3. REGISTRACE'!B:F,5,0))))</f>
        <v>-</v>
      </c>
      <c r="H29" s="80" t="str">
        <f>IF(OR(Tabulka41213[[#This Row],[pořadí]]="DNF",Tabulka41213[[#This Row],[pořadí]]=" "),"-",TIME(Tabulka41213[[#This Row],[hod]],Tabulka41213[[#This Row],[min]],Tabulka41213[[#This Row],[sek]]))</f>
        <v>-</v>
      </c>
      <c r="I29" s="92" t="str">
        <f>IF(ISBLANK(Tabulka41213[[#This Row],[start. č.]]),"-",IF(Tabulka41213[[#This Row],[příjmení a jméno]]="start. č. nebylo registrováno!","-",IF(VLOOKUP(Tabulka41213[[#This Row],[start. č.]],'3. REGISTRACE'!B:G,6,0)=0,"-",VLOOKUP(Tabulka41213[[#This Row],[start. č.]],'3. REGISTRACE'!B:G,6,0))))</f>
        <v>-</v>
      </c>
      <c r="J29" s="70"/>
      <c r="K29" s="71"/>
      <c r="L29" s="72"/>
      <c r="M29" s="49" t="str">
        <f>IF(AND(ISBLANK(J29),ISBLANK(K29),ISBLANK(L29)),"-",IF(H29&gt;=MAX(H$9:H29),"ok","chyba!!!"))</f>
        <v>-</v>
      </c>
    </row>
    <row r="30" spans="2:13">
      <c r="B30" s="78" t="str">
        <f t="shared" si="0"/>
        <v xml:space="preserve"> </v>
      </c>
      <c r="C30" s="67"/>
      <c r="D30" s="91" t="str">
        <f>IF(ISBLANK(Tabulka41213[[#This Row],[start. č.]]),"-",IF(ISERROR(VLOOKUP(Tabulka41213[[#This Row],[start. č.]],'3. REGISTRACE'!B:F,2,0)),"start. č. nebylo registrováno!",VLOOKUP(Tabulka41213[[#This Row],[start. č.]],'3. REGISTRACE'!B:F,2,0)))</f>
        <v>-</v>
      </c>
      <c r="E30" s="92" t="str">
        <f>IF(ISBLANK(Tabulka41213[[#This Row],[start. č.]]),"-",IF(ISERROR(VLOOKUP(Tabulka41213[[#This Row],[start. č.]],'3. REGISTRACE'!B:F,3,0)),"-",VLOOKUP(Tabulka41213[[#This Row],[start. č.]],'3. REGISTRACE'!B:F,3,0)))</f>
        <v>-</v>
      </c>
      <c r="F30" s="93" t="str">
        <f>IF(ISBLANK(Tabulka41213[[#This Row],[start. č.]]),"-",IF(Tabulka41213[[#This Row],[příjmení a jméno]]="start. č. nebylo registrováno!","-",IF(VLOOKUP(Tabulka41213[[#This Row],[start. č.]],'3. REGISTRACE'!B:F,4,0)=0,"-",VLOOKUP(Tabulka41213[[#This Row],[start. č.]],'3. REGISTRACE'!B:F,4,0))))</f>
        <v>-</v>
      </c>
      <c r="G30" s="92" t="str">
        <f>IF(ISBLANK(Tabulka41213[[#This Row],[start. č.]]),"-",IF(Tabulka41213[[#This Row],[příjmení a jméno]]="start. č. nebylo registrováno!","-",IF(VLOOKUP(Tabulka41213[[#This Row],[start. č.]],'3. REGISTRACE'!B:F,5,0)=0,"-",VLOOKUP(Tabulka41213[[#This Row],[start. č.]],'3. REGISTRACE'!B:F,5,0))))</f>
        <v>-</v>
      </c>
      <c r="H30" s="80" t="str">
        <f>IF(OR(Tabulka41213[[#This Row],[pořadí]]="DNF",Tabulka41213[[#This Row],[pořadí]]=" "),"-",TIME(Tabulka41213[[#This Row],[hod]],Tabulka41213[[#This Row],[min]],Tabulka41213[[#This Row],[sek]]))</f>
        <v>-</v>
      </c>
      <c r="I30" s="92" t="str">
        <f>IF(ISBLANK(Tabulka41213[[#This Row],[start. č.]]),"-",IF(Tabulka41213[[#This Row],[příjmení a jméno]]="start. č. nebylo registrováno!","-",IF(VLOOKUP(Tabulka41213[[#This Row],[start. č.]],'3. REGISTRACE'!B:G,6,0)=0,"-",VLOOKUP(Tabulka41213[[#This Row],[start. č.]],'3. REGISTRACE'!B:G,6,0))))</f>
        <v>-</v>
      </c>
      <c r="J30" s="70"/>
      <c r="K30" s="71"/>
      <c r="L30" s="72"/>
      <c r="M30" s="49" t="str">
        <f>IF(AND(ISBLANK(J30),ISBLANK(K30),ISBLANK(L30)),"-",IF(H30&gt;=MAX(H$9:H30),"ok","chyba!!!"))</f>
        <v>-</v>
      </c>
    </row>
    <row r="31" spans="2:13">
      <c r="B31" s="78" t="str">
        <f t="shared" si="0"/>
        <v xml:space="preserve"> </v>
      </c>
      <c r="C31" s="67"/>
      <c r="D31" s="91" t="str">
        <f>IF(ISBLANK(Tabulka41213[[#This Row],[start. č.]]),"-",IF(ISERROR(VLOOKUP(Tabulka41213[[#This Row],[start. č.]],'3. REGISTRACE'!B:F,2,0)),"start. č. nebylo registrováno!",VLOOKUP(Tabulka41213[[#This Row],[start. č.]],'3. REGISTRACE'!B:F,2,0)))</f>
        <v>-</v>
      </c>
      <c r="E31" s="92" t="str">
        <f>IF(ISBLANK(Tabulka41213[[#This Row],[start. č.]]),"-",IF(ISERROR(VLOOKUP(Tabulka41213[[#This Row],[start. č.]],'3. REGISTRACE'!B:F,3,0)),"-",VLOOKUP(Tabulka41213[[#This Row],[start. č.]],'3. REGISTRACE'!B:F,3,0)))</f>
        <v>-</v>
      </c>
      <c r="F31" s="93" t="str">
        <f>IF(ISBLANK(Tabulka41213[[#This Row],[start. č.]]),"-",IF(Tabulka41213[[#This Row],[příjmení a jméno]]="start. č. nebylo registrováno!","-",IF(VLOOKUP(Tabulka41213[[#This Row],[start. č.]],'3. REGISTRACE'!B:F,4,0)=0,"-",VLOOKUP(Tabulka41213[[#This Row],[start. č.]],'3. REGISTRACE'!B:F,4,0))))</f>
        <v>-</v>
      </c>
      <c r="G31" s="92" t="str">
        <f>IF(ISBLANK(Tabulka41213[[#This Row],[start. č.]]),"-",IF(Tabulka41213[[#This Row],[příjmení a jméno]]="start. č. nebylo registrováno!","-",IF(VLOOKUP(Tabulka41213[[#This Row],[start. č.]],'3. REGISTRACE'!B:F,5,0)=0,"-",VLOOKUP(Tabulka41213[[#This Row],[start. č.]],'3. REGISTRACE'!B:F,5,0))))</f>
        <v>-</v>
      </c>
      <c r="H31" s="80" t="str">
        <f>IF(OR(Tabulka41213[[#This Row],[pořadí]]="DNF",Tabulka41213[[#This Row],[pořadí]]=" "),"-",TIME(Tabulka41213[[#This Row],[hod]],Tabulka41213[[#This Row],[min]],Tabulka41213[[#This Row],[sek]]))</f>
        <v>-</v>
      </c>
      <c r="I31" s="92" t="str">
        <f>IF(ISBLANK(Tabulka41213[[#This Row],[start. č.]]),"-",IF(Tabulka41213[[#This Row],[příjmení a jméno]]="start. č. nebylo registrováno!","-",IF(VLOOKUP(Tabulka41213[[#This Row],[start. č.]],'3. REGISTRACE'!B:G,6,0)=0,"-",VLOOKUP(Tabulka41213[[#This Row],[start. č.]],'3. REGISTRACE'!B:G,6,0))))</f>
        <v>-</v>
      </c>
      <c r="J31" s="70"/>
      <c r="K31" s="71"/>
      <c r="L31" s="72"/>
      <c r="M31" s="49" t="str">
        <f>IF(AND(ISBLANK(J31),ISBLANK(K31),ISBLANK(L31)),"-",IF(H31&gt;=MAX(H$9:H31),"ok","chyba!!!"))</f>
        <v>-</v>
      </c>
    </row>
    <row r="32" spans="2:13">
      <c r="B32" s="78" t="str">
        <f t="shared" si="0"/>
        <v xml:space="preserve"> </v>
      </c>
      <c r="C32" s="67"/>
      <c r="D32" s="91" t="str">
        <f>IF(ISBLANK(Tabulka41213[[#This Row],[start. č.]]),"-",IF(ISERROR(VLOOKUP(Tabulka41213[[#This Row],[start. č.]],'3. REGISTRACE'!B:F,2,0)),"start. č. nebylo registrováno!",VLOOKUP(Tabulka41213[[#This Row],[start. č.]],'3. REGISTRACE'!B:F,2,0)))</f>
        <v>-</v>
      </c>
      <c r="E32" s="92" t="str">
        <f>IF(ISBLANK(Tabulka41213[[#This Row],[start. č.]]),"-",IF(ISERROR(VLOOKUP(Tabulka41213[[#This Row],[start. č.]],'3. REGISTRACE'!B:F,3,0)),"-",VLOOKUP(Tabulka41213[[#This Row],[start. č.]],'3. REGISTRACE'!B:F,3,0)))</f>
        <v>-</v>
      </c>
      <c r="F32" s="93" t="str">
        <f>IF(ISBLANK(Tabulka41213[[#This Row],[start. č.]]),"-",IF(Tabulka41213[[#This Row],[příjmení a jméno]]="start. č. nebylo registrováno!","-",IF(VLOOKUP(Tabulka41213[[#This Row],[start. č.]],'3. REGISTRACE'!B:F,4,0)=0,"-",VLOOKUP(Tabulka41213[[#This Row],[start. č.]],'3. REGISTRACE'!B:F,4,0))))</f>
        <v>-</v>
      </c>
      <c r="G32" s="92" t="str">
        <f>IF(ISBLANK(Tabulka41213[[#This Row],[start. č.]]),"-",IF(Tabulka41213[[#This Row],[příjmení a jméno]]="start. č. nebylo registrováno!","-",IF(VLOOKUP(Tabulka41213[[#This Row],[start. č.]],'3. REGISTRACE'!B:F,5,0)=0,"-",VLOOKUP(Tabulka41213[[#This Row],[start. č.]],'3. REGISTRACE'!B:F,5,0))))</f>
        <v>-</v>
      </c>
      <c r="H32" s="80" t="str">
        <f>IF(OR(Tabulka41213[[#This Row],[pořadí]]="DNF",Tabulka41213[[#This Row],[pořadí]]=" "),"-",TIME(Tabulka41213[[#This Row],[hod]],Tabulka41213[[#This Row],[min]],Tabulka41213[[#This Row],[sek]]))</f>
        <v>-</v>
      </c>
      <c r="I32" s="92" t="str">
        <f>IF(ISBLANK(Tabulka41213[[#This Row],[start. č.]]),"-",IF(Tabulka41213[[#This Row],[příjmení a jméno]]="start. č. nebylo registrováno!","-",IF(VLOOKUP(Tabulka41213[[#This Row],[start. č.]],'3. REGISTRACE'!B:G,6,0)=0,"-",VLOOKUP(Tabulka41213[[#This Row],[start. č.]],'3. REGISTRACE'!B:G,6,0))))</f>
        <v>-</v>
      </c>
      <c r="J32" s="70"/>
      <c r="K32" s="71"/>
      <c r="L32" s="72"/>
      <c r="M32" s="49" t="str">
        <f>IF(AND(ISBLANK(J32),ISBLANK(K32),ISBLANK(L32)),"-",IF(H32&gt;=MAX(H$9:H32),"ok","chyba!!!"))</f>
        <v>-</v>
      </c>
    </row>
    <row r="33" spans="2:13">
      <c r="B33" s="78" t="str">
        <f t="shared" si="0"/>
        <v xml:space="preserve"> </v>
      </c>
      <c r="C33" s="67"/>
      <c r="D33" s="91" t="str">
        <f>IF(ISBLANK(Tabulka41213[[#This Row],[start. č.]]),"-",IF(ISERROR(VLOOKUP(Tabulka41213[[#This Row],[start. č.]],'3. REGISTRACE'!B:F,2,0)),"start. č. nebylo registrováno!",VLOOKUP(Tabulka41213[[#This Row],[start. č.]],'3. REGISTRACE'!B:F,2,0)))</f>
        <v>-</v>
      </c>
      <c r="E33" s="92" t="str">
        <f>IF(ISBLANK(Tabulka41213[[#This Row],[start. č.]]),"-",IF(ISERROR(VLOOKUP(Tabulka41213[[#This Row],[start. č.]],'3. REGISTRACE'!B:F,3,0)),"-",VLOOKUP(Tabulka41213[[#This Row],[start. č.]],'3. REGISTRACE'!B:F,3,0)))</f>
        <v>-</v>
      </c>
      <c r="F33" s="93" t="str">
        <f>IF(ISBLANK(Tabulka41213[[#This Row],[start. č.]]),"-",IF(Tabulka41213[[#This Row],[příjmení a jméno]]="start. č. nebylo registrováno!","-",IF(VLOOKUP(Tabulka41213[[#This Row],[start. č.]],'3. REGISTRACE'!B:F,4,0)=0,"-",VLOOKUP(Tabulka41213[[#This Row],[start. č.]],'3. REGISTRACE'!B:F,4,0))))</f>
        <v>-</v>
      </c>
      <c r="G33" s="92" t="str">
        <f>IF(ISBLANK(Tabulka41213[[#This Row],[start. č.]]),"-",IF(Tabulka41213[[#This Row],[příjmení a jméno]]="start. č. nebylo registrováno!","-",IF(VLOOKUP(Tabulka41213[[#This Row],[start. č.]],'3. REGISTRACE'!B:F,5,0)=0,"-",VLOOKUP(Tabulka41213[[#This Row],[start. č.]],'3. REGISTRACE'!B:F,5,0))))</f>
        <v>-</v>
      </c>
      <c r="H33" s="80" t="str">
        <f>IF(OR(Tabulka41213[[#This Row],[pořadí]]="DNF",Tabulka41213[[#This Row],[pořadí]]=" "),"-",TIME(Tabulka41213[[#This Row],[hod]],Tabulka41213[[#This Row],[min]],Tabulka41213[[#This Row],[sek]]))</f>
        <v>-</v>
      </c>
      <c r="I33" s="92" t="str">
        <f>IF(ISBLANK(Tabulka41213[[#This Row],[start. č.]]),"-",IF(Tabulka41213[[#This Row],[příjmení a jméno]]="start. č. nebylo registrováno!","-",IF(VLOOKUP(Tabulka41213[[#This Row],[start. č.]],'3. REGISTRACE'!B:G,6,0)=0,"-",VLOOKUP(Tabulka41213[[#This Row],[start. č.]],'3. REGISTRACE'!B:G,6,0))))</f>
        <v>-</v>
      </c>
      <c r="J33" s="70"/>
      <c r="K33" s="71"/>
      <c r="L33" s="72"/>
      <c r="M33" s="49" t="str">
        <f>IF(AND(ISBLANK(J33),ISBLANK(K33),ISBLANK(L33)),"-",IF(H33&gt;=MAX(H$9:H33),"ok","chyba!!!"))</f>
        <v>-</v>
      </c>
    </row>
    <row r="39" spans="2:13">
      <c r="B39" s="1" t="s">
        <v>13</v>
      </c>
      <c r="C39" s="2" t="s">
        <v>0</v>
      </c>
      <c r="D39" s="1" t="s">
        <v>14</v>
      </c>
      <c r="E39" s="2" t="s">
        <v>3</v>
      </c>
      <c r="F39" s="1" t="s">
        <v>1</v>
      </c>
      <c r="G39" s="2" t="s">
        <v>2</v>
      </c>
      <c r="H39" s="40" t="s">
        <v>18</v>
      </c>
      <c r="I39" s="2" t="s">
        <v>5</v>
      </c>
      <c r="J39" s="2" t="s">
        <v>15</v>
      </c>
      <c r="K39" s="2" t="s">
        <v>16</v>
      </c>
      <c r="L39" s="2" t="s">
        <v>17</v>
      </c>
      <c r="M39" s="48" t="s">
        <v>84</v>
      </c>
    </row>
    <row r="40" spans="2:13">
      <c r="B40" s="78">
        <f t="shared" ref="B40:B64" si="1">IF(B39="pořadí",1,IF(AND(J40=99,K40=99,L40=99),"DNF",IF(D40="-"," ",B39+1)))</f>
        <v>1</v>
      </c>
      <c r="C40" s="41">
        <v>33</v>
      </c>
      <c r="D40" s="76" t="str">
        <f>IF(ISBLANK(Tabulka41214[[#This Row],[start. č.]]),"-",IF(ISERROR(VLOOKUP(Tabulka41214[[#This Row],[start. č.]],'3. REGISTRACE'!B:F,2,0)),"start. č. nebylo registrováno!",VLOOKUP(Tabulka41214[[#This Row],[start. č.]],'3. REGISTRACE'!B:F,2,0)))</f>
        <v>Gulykašová Ema</v>
      </c>
      <c r="E40" s="77">
        <f>IF(ISBLANK(Tabulka41214[[#This Row],[start. č.]]),"-",IF(ISERROR(VLOOKUP(Tabulka41214[[#This Row],[start. č.]],'3. REGISTRACE'!B:F,3,0)),"-",VLOOKUP(Tabulka41214[[#This Row],[start. č.]],'3. REGISTRACE'!B:F,3,0)))</f>
        <v>2012</v>
      </c>
      <c r="F40" s="79" t="str">
        <f>IF(ISBLANK(Tabulka41214[[#This Row],[start. č.]]),"-",IF(Tabulka41214[[#This Row],[příjmení a jméno]]="start. č. nebylo registrováno!","-",IF(VLOOKUP(Tabulka41214[[#This Row],[start. č.]],'3. REGISTRACE'!B:F,4,0)=0,"-",VLOOKUP(Tabulka41214[[#This Row],[start. č.]],'3. REGISTRACE'!B:F,4,0))))</f>
        <v>Jindřichův Hradec</v>
      </c>
      <c r="G40" s="77" t="str">
        <f>IF(ISBLANK(Tabulka41214[[#This Row],[start. č.]]),"-",IF(Tabulka41214[[#This Row],[příjmení a jméno]]="start. č. nebylo registrováno!","-",IF(VLOOKUP(Tabulka41214[[#This Row],[start. č.]],'3. REGISTRACE'!B:F,5,0)=0,"-",VLOOKUP(Tabulka41214[[#This Row],[start. č.]],'3. REGISTRACE'!B:F,5,0))))</f>
        <v>Z</v>
      </c>
      <c r="H40" s="80">
        <f>IF(OR(Tabulka41214[[#This Row],[pořadí]]="DNF",Tabulka41214[[#This Row],[pořadí]]=" "),"-",TIME(Tabulka41214[[#This Row],[hod]],Tabulka41214[[#This Row],[min]],Tabulka41214[[#This Row],[sek]]))</f>
        <v>5.0925925925925921E-4</v>
      </c>
      <c r="I40" s="77" t="str">
        <f>IF(ISBLANK(Tabulka41214[[#This Row],[start. č.]]),"-",IF(Tabulka41214[[#This Row],[příjmení a jméno]]="start. č. nebylo registrováno!","-",IF(VLOOKUP(Tabulka41214[[#This Row],[start. č.]],'3. REGISTRACE'!B:G,6,0)=0,"-",VLOOKUP(Tabulka41214[[#This Row],[start. č.]],'3. REGISTRACE'!B:G,6,0))))</f>
        <v>Přípravka D</v>
      </c>
      <c r="J40" s="46">
        <v>0</v>
      </c>
      <c r="K40" s="43">
        <v>0</v>
      </c>
      <c r="L40" s="47">
        <v>44</v>
      </c>
      <c r="M40" s="68" t="str">
        <f>IF(AND(ISBLANK(J40),ISBLANK(K40),ISBLANK(L40)),"-",IF(H40&gt;=MAX(H$40:H40),"ok","chyba!!!"))</f>
        <v>ok</v>
      </c>
    </row>
    <row r="41" spans="2:13">
      <c r="B41" s="78">
        <f t="shared" si="1"/>
        <v>2</v>
      </c>
      <c r="C41" s="41">
        <v>95</v>
      </c>
      <c r="D41" s="76" t="str">
        <f>IF(ISBLANK(Tabulka41214[[#This Row],[start. č.]]),"-",IF(ISERROR(VLOOKUP(Tabulka41214[[#This Row],[start. č.]],'3. REGISTRACE'!B:F,2,0)),"start. č. nebylo registrováno!",VLOOKUP(Tabulka41214[[#This Row],[start. č.]],'3. REGISTRACE'!B:F,2,0)))</f>
        <v>Hollerová Kristýna</v>
      </c>
      <c r="E41" s="77">
        <f>IF(ISBLANK(Tabulka41214[[#This Row],[start. č.]]),"-",IF(ISERROR(VLOOKUP(Tabulka41214[[#This Row],[start. č.]],'3. REGISTRACE'!B:F,3,0)),"-",VLOOKUP(Tabulka41214[[#This Row],[start. č.]],'3. REGISTRACE'!B:F,3,0)))</f>
        <v>2012</v>
      </c>
      <c r="F41" s="79" t="str">
        <f>IF(ISBLANK(Tabulka41214[[#This Row],[start. č.]]),"-",IF(Tabulka41214[[#This Row],[příjmení a jméno]]="start. č. nebylo registrováno!","-",IF(VLOOKUP(Tabulka41214[[#This Row],[start. č.]],'3. REGISTRACE'!B:F,4,0)=0,"-",VLOOKUP(Tabulka41214[[#This Row],[start. č.]],'3. REGISTRACE'!B:F,4,0))))</f>
        <v>Ramissio</v>
      </c>
      <c r="G41" s="77" t="str">
        <f>IF(ISBLANK(Tabulka41214[[#This Row],[start. č.]]),"-",IF(Tabulka41214[[#This Row],[příjmení a jméno]]="start. č. nebylo registrováno!","-",IF(VLOOKUP(Tabulka41214[[#This Row],[start. č.]],'3. REGISTRACE'!B:F,5,0)=0,"-",VLOOKUP(Tabulka41214[[#This Row],[start. č.]],'3. REGISTRACE'!B:F,5,0))))</f>
        <v>Z</v>
      </c>
      <c r="H41" s="80">
        <f>IF(OR(Tabulka41214[[#This Row],[pořadí]]="DNF",Tabulka41214[[#This Row],[pořadí]]=" "),"-",TIME(Tabulka41214[[#This Row],[hod]],Tabulka41214[[#This Row],[min]],Tabulka41214[[#This Row],[sek]]))</f>
        <v>5.3240740740740744E-4</v>
      </c>
      <c r="I41" s="77" t="str">
        <f>IF(ISBLANK(Tabulka41214[[#This Row],[start. č.]]),"-",IF(Tabulka41214[[#This Row],[příjmení a jméno]]="start. č. nebylo registrováno!","-",IF(VLOOKUP(Tabulka41214[[#This Row],[start. č.]],'3. REGISTRACE'!B:G,6,0)=0,"-",VLOOKUP(Tabulka41214[[#This Row],[start. č.]],'3. REGISTRACE'!B:G,6,0))))</f>
        <v>Přípravka D</v>
      </c>
      <c r="J41" s="46">
        <v>0</v>
      </c>
      <c r="K41" s="43">
        <v>0</v>
      </c>
      <c r="L41" s="47">
        <v>46</v>
      </c>
      <c r="M41" s="68" t="str">
        <f>IF(AND(ISBLANK(J41),ISBLANK(K41),ISBLANK(L41)),"-",IF(H41&gt;=MAX(H$40:H41),"ok","chyba!!!"))</f>
        <v>ok</v>
      </c>
    </row>
    <row r="42" spans="2:13">
      <c r="B42" s="78">
        <f t="shared" si="1"/>
        <v>3</v>
      </c>
      <c r="C42" s="41">
        <v>91</v>
      </c>
      <c r="D42" s="76" t="str">
        <f>IF(ISBLANK(Tabulka41214[[#This Row],[start. č.]]),"-",IF(ISERROR(VLOOKUP(Tabulka41214[[#This Row],[start. č.]],'3. REGISTRACE'!B:F,2,0)),"start. č. nebylo registrováno!",VLOOKUP(Tabulka41214[[#This Row],[start. č.]],'3. REGISTRACE'!B:F,2,0)))</f>
        <v>Matoušová Jana</v>
      </c>
      <c r="E42" s="77">
        <f>IF(ISBLANK(Tabulka41214[[#This Row],[start. č.]]),"-",IF(ISERROR(VLOOKUP(Tabulka41214[[#This Row],[start. č.]],'3. REGISTRACE'!B:F,3,0)),"-",VLOOKUP(Tabulka41214[[#This Row],[start. č.]],'3. REGISTRACE'!B:F,3,0)))</f>
        <v>2011</v>
      </c>
      <c r="F42" s="79" t="str">
        <f>IF(ISBLANK(Tabulka41214[[#This Row],[start. č.]]),"-",IF(Tabulka41214[[#This Row],[příjmení a jméno]]="start. č. nebylo registrováno!","-",IF(VLOOKUP(Tabulka41214[[#This Row],[start. č.]],'3. REGISTRACE'!B:F,4,0)=0,"-",VLOOKUP(Tabulka41214[[#This Row],[start. č.]],'3. REGISTRACE'!B:F,4,0))))</f>
        <v>Neznašov</v>
      </c>
      <c r="G42" s="77" t="str">
        <f>IF(ISBLANK(Tabulka41214[[#This Row],[start. č.]]),"-",IF(Tabulka41214[[#This Row],[příjmení a jméno]]="start. č. nebylo registrováno!","-",IF(VLOOKUP(Tabulka41214[[#This Row],[start. č.]],'3. REGISTRACE'!B:F,5,0)=0,"-",VLOOKUP(Tabulka41214[[#This Row],[start. č.]],'3. REGISTRACE'!B:F,5,0))))</f>
        <v>Z</v>
      </c>
      <c r="H42" s="80">
        <f>IF(OR(Tabulka41214[[#This Row],[pořadí]]="DNF",Tabulka41214[[#This Row],[pořadí]]=" "),"-",TIME(Tabulka41214[[#This Row],[hod]],Tabulka41214[[#This Row],[min]],Tabulka41214[[#This Row],[sek]]))</f>
        <v>6.018518518518519E-4</v>
      </c>
      <c r="I42" s="77" t="str">
        <f>IF(ISBLANK(Tabulka41214[[#This Row],[start. č.]]),"-",IF(Tabulka41214[[#This Row],[příjmení a jméno]]="start. č. nebylo registrováno!","-",IF(VLOOKUP(Tabulka41214[[#This Row],[start. č.]],'3. REGISTRACE'!B:G,6,0)=0,"-",VLOOKUP(Tabulka41214[[#This Row],[start. č.]],'3. REGISTRACE'!B:G,6,0))))</f>
        <v>Přípravka D</v>
      </c>
      <c r="J42" s="46">
        <v>0</v>
      </c>
      <c r="K42" s="43">
        <v>0</v>
      </c>
      <c r="L42" s="47">
        <v>52</v>
      </c>
      <c r="M42" s="68" t="str">
        <f>IF(AND(ISBLANK(J42),ISBLANK(K42),ISBLANK(L42)),"-",IF(H42&gt;=MAX(H$40:H42),"ok","chyba!!!"))</f>
        <v>ok</v>
      </c>
    </row>
    <row r="43" spans="2:13">
      <c r="B43" s="78">
        <f t="shared" si="1"/>
        <v>4</v>
      </c>
      <c r="C43" s="41">
        <v>14</v>
      </c>
      <c r="D43" s="76" t="str">
        <f>IF(ISBLANK(Tabulka41214[[#This Row],[start. č.]]),"-",IF(ISERROR(VLOOKUP(Tabulka41214[[#This Row],[start. č.]],'3. REGISTRACE'!B:F,2,0)),"start. č. nebylo registrováno!",VLOOKUP(Tabulka41214[[#This Row],[start. č.]],'3. REGISTRACE'!B:F,2,0)))</f>
        <v>Hudáková Maruška</v>
      </c>
      <c r="E43" s="77">
        <f>IF(ISBLANK(Tabulka41214[[#This Row],[start. č.]]),"-",IF(ISERROR(VLOOKUP(Tabulka41214[[#This Row],[start. č.]],'3. REGISTRACE'!B:F,3,0)),"-",VLOOKUP(Tabulka41214[[#This Row],[start. č.]],'3. REGISTRACE'!B:F,3,0)))</f>
        <v>2011</v>
      </c>
      <c r="F43" s="79" t="str">
        <f>IF(ISBLANK(Tabulka41214[[#This Row],[start. č.]]),"-",IF(Tabulka41214[[#This Row],[příjmení a jméno]]="start. č. nebylo registrováno!","-",IF(VLOOKUP(Tabulka41214[[#This Row],[start. č.]],'3. REGISTRACE'!B:F,4,0)=0,"-",VLOOKUP(Tabulka41214[[#This Row],[start. č.]],'3. REGISTRACE'!B:F,4,0))))</f>
        <v>Praha</v>
      </c>
      <c r="G43" s="77" t="str">
        <f>IF(ISBLANK(Tabulka41214[[#This Row],[start. č.]]),"-",IF(Tabulka41214[[#This Row],[příjmení a jméno]]="start. č. nebylo registrováno!","-",IF(VLOOKUP(Tabulka41214[[#This Row],[start. č.]],'3. REGISTRACE'!B:F,5,0)=0,"-",VLOOKUP(Tabulka41214[[#This Row],[start. č.]],'3. REGISTRACE'!B:F,5,0))))</f>
        <v>Z</v>
      </c>
      <c r="H43" s="80">
        <f>IF(OR(Tabulka41214[[#This Row],[pořadí]]="DNF",Tabulka41214[[#This Row],[pořadí]]=" "),"-",TIME(Tabulka41214[[#This Row],[hod]],Tabulka41214[[#This Row],[min]],Tabulka41214[[#This Row],[sek]]))</f>
        <v>6.7129629629629625E-4</v>
      </c>
      <c r="I43" s="77" t="str">
        <f>IF(ISBLANK(Tabulka41214[[#This Row],[start. č.]]),"-",IF(Tabulka41214[[#This Row],[příjmení a jméno]]="start. č. nebylo registrováno!","-",IF(VLOOKUP(Tabulka41214[[#This Row],[start. č.]],'3. REGISTRACE'!B:G,6,0)=0,"-",VLOOKUP(Tabulka41214[[#This Row],[start. č.]],'3. REGISTRACE'!B:G,6,0))))</f>
        <v>Přípravka D</v>
      </c>
      <c r="J43" s="46">
        <v>0</v>
      </c>
      <c r="K43" s="43">
        <v>0</v>
      </c>
      <c r="L43" s="47">
        <v>58</v>
      </c>
      <c r="M43" s="68" t="str">
        <f>IF(AND(ISBLANK(J43),ISBLANK(K43),ISBLANK(L43)),"-",IF(H43&gt;=MAX(H$40:H43),"ok","chyba!!!"))</f>
        <v>ok</v>
      </c>
    </row>
    <row r="44" spans="2:13">
      <c r="B44" s="78">
        <f t="shared" si="1"/>
        <v>5</v>
      </c>
      <c r="C44" s="41">
        <v>51</v>
      </c>
      <c r="D44" s="76" t="str">
        <f>IF(ISBLANK(Tabulka41214[[#This Row],[start. č.]]),"-",IF(ISERROR(VLOOKUP(Tabulka41214[[#This Row],[start. č.]],'3. REGISTRACE'!B:F,2,0)),"start. č. nebylo registrováno!",VLOOKUP(Tabulka41214[[#This Row],[start. č.]],'3. REGISTRACE'!B:F,2,0)))</f>
        <v>Haňurová Natalie</v>
      </c>
      <c r="E44" s="77">
        <f>IF(ISBLANK(Tabulka41214[[#This Row],[start. č.]]),"-",IF(ISERROR(VLOOKUP(Tabulka41214[[#This Row],[start. č.]],'3. REGISTRACE'!B:F,3,0)),"-",VLOOKUP(Tabulka41214[[#This Row],[start. č.]],'3. REGISTRACE'!B:F,3,0)))</f>
        <v>2011</v>
      </c>
      <c r="F44" s="79" t="str">
        <f>IF(ISBLANK(Tabulka41214[[#This Row],[start. č.]]),"-",IF(Tabulka41214[[#This Row],[příjmení a jméno]]="start. č. nebylo registrováno!","-",IF(VLOOKUP(Tabulka41214[[#This Row],[start. č.]],'3. REGISTRACE'!B:F,4,0)=0,"-",VLOOKUP(Tabulka41214[[#This Row],[start. č.]],'3. REGISTRACE'!B:F,4,0))))</f>
        <v>Boršov nad Vltavou</v>
      </c>
      <c r="G44" s="77" t="str">
        <f>IF(ISBLANK(Tabulka41214[[#This Row],[start. č.]]),"-",IF(Tabulka41214[[#This Row],[příjmení a jméno]]="start. č. nebylo registrováno!","-",IF(VLOOKUP(Tabulka41214[[#This Row],[start. č.]],'3. REGISTRACE'!B:F,5,0)=0,"-",VLOOKUP(Tabulka41214[[#This Row],[start. č.]],'3. REGISTRACE'!B:F,5,0))))</f>
        <v>Z</v>
      </c>
      <c r="H44" s="80">
        <f>IF(OR(Tabulka41214[[#This Row],[pořadí]]="DNF",Tabulka41214[[#This Row],[pořadí]]=" "),"-",TIME(Tabulka41214[[#This Row],[hod]],Tabulka41214[[#This Row],[min]],Tabulka41214[[#This Row],[sek]]))</f>
        <v>7.175925925925927E-4</v>
      </c>
      <c r="I44" s="77" t="str">
        <f>IF(ISBLANK(Tabulka41214[[#This Row],[start. č.]]),"-",IF(Tabulka41214[[#This Row],[příjmení a jméno]]="start. č. nebylo registrováno!","-",IF(VLOOKUP(Tabulka41214[[#This Row],[start. č.]],'3. REGISTRACE'!B:G,6,0)=0,"-",VLOOKUP(Tabulka41214[[#This Row],[start. č.]],'3. REGISTRACE'!B:G,6,0))))</f>
        <v>Přípravka D</v>
      </c>
      <c r="J44" s="46">
        <v>0</v>
      </c>
      <c r="K44" s="43">
        <v>1</v>
      </c>
      <c r="L44" s="47">
        <v>2</v>
      </c>
      <c r="M44" s="68" t="str">
        <f>IF(AND(ISBLANK(J44),ISBLANK(K44),ISBLANK(L44)),"-",IF(H44&gt;=MAX(H$40:H44),"ok","chyba!!!"))</f>
        <v>ok</v>
      </c>
    </row>
    <row r="45" spans="2:13">
      <c r="B45" s="94" t="str">
        <f t="shared" si="1"/>
        <v xml:space="preserve"> </v>
      </c>
      <c r="C45" s="69"/>
      <c r="D45" s="95" t="str">
        <f>IF(ISBLANK(Tabulka41214[[#This Row],[start. č.]]),"-",IF(ISERROR(VLOOKUP(Tabulka41214[[#This Row],[start. č.]],'3. REGISTRACE'!B:F,2,0)),"start. č. nebylo registrováno!",VLOOKUP(Tabulka41214[[#This Row],[start. č.]],'3. REGISTRACE'!B:F,2,0)))</f>
        <v>-</v>
      </c>
      <c r="E45" s="96" t="str">
        <f>IF(ISBLANK(Tabulka41214[[#This Row],[start. č.]]),"-",IF(ISERROR(VLOOKUP(Tabulka41214[[#This Row],[start. č.]],'3. REGISTRACE'!B:F,3,0)),"-",VLOOKUP(Tabulka41214[[#This Row],[start. č.]],'3. REGISTRACE'!B:F,3,0)))</f>
        <v>-</v>
      </c>
      <c r="F45" s="97" t="str">
        <f>IF(ISBLANK(Tabulka41214[[#This Row],[start. č.]]),"-",IF(Tabulka41214[[#This Row],[příjmení a jméno]]="start. č. nebylo registrováno!","-",IF(VLOOKUP(Tabulka41214[[#This Row],[start. č.]],'3. REGISTRACE'!B:F,4,0)=0,"-",VLOOKUP(Tabulka41214[[#This Row],[start. č.]],'3. REGISTRACE'!B:F,4,0))))</f>
        <v>-</v>
      </c>
      <c r="G45" s="96" t="str">
        <f>IF(ISBLANK(Tabulka41214[[#This Row],[start. č.]]),"-",IF(Tabulka41214[[#This Row],[příjmení a jméno]]="start. č. nebylo registrováno!","-",IF(VLOOKUP(Tabulka41214[[#This Row],[start. č.]],'3. REGISTRACE'!B:F,5,0)=0,"-",VLOOKUP(Tabulka41214[[#This Row],[start. č.]],'3. REGISTRACE'!B:F,5,0))))</f>
        <v>-</v>
      </c>
      <c r="H45" s="90" t="str">
        <f>IF(OR(Tabulka41214[[#This Row],[pořadí]]="DNF",Tabulka41214[[#This Row],[pořadí]]=" "),"-",TIME(Tabulka41214[[#This Row],[hod]],Tabulka41214[[#This Row],[min]],Tabulka41214[[#This Row],[sek]]))</f>
        <v>-</v>
      </c>
      <c r="I45" s="96" t="str">
        <f>IF(ISBLANK(Tabulka41214[[#This Row],[start. č.]]),"-",IF(Tabulka41214[[#This Row],[příjmení a jméno]]="start. č. nebylo registrováno!","-",IF(VLOOKUP(Tabulka41214[[#This Row],[start. č.]],'3. REGISTRACE'!B:G,6,0)=0,"-",VLOOKUP(Tabulka41214[[#This Row],[start. č.]],'3. REGISTRACE'!B:G,6,0))))</f>
        <v>-</v>
      </c>
      <c r="J45" s="73"/>
      <c r="K45" s="74"/>
      <c r="L45" s="75"/>
      <c r="M45" s="68" t="str">
        <f>IF(AND(ISBLANK(J45),ISBLANK(K45),ISBLANK(L45)),"-",IF(H45&gt;=MAX(H$40:H45),"ok","chyba!!!"))</f>
        <v>-</v>
      </c>
    </row>
    <row r="46" spans="2:13">
      <c r="B46" s="78" t="str">
        <f t="shared" si="1"/>
        <v xml:space="preserve"> </v>
      </c>
      <c r="C46" s="67"/>
      <c r="D46" s="91" t="str">
        <f>IF(ISBLANK(Tabulka41214[[#This Row],[start. č.]]),"-",IF(ISERROR(VLOOKUP(Tabulka41214[[#This Row],[start. č.]],'3. REGISTRACE'!B:F,2,0)),"start. č. nebylo registrováno!",VLOOKUP(Tabulka41214[[#This Row],[start. č.]],'3. REGISTRACE'!B:F,2,0)))</f>
        <v>-</v>
      </c>
      <c r="E46" s="92" t="str">
        <f>IF(ISBLANK(Tabulka41214[[#This Row],[start. č.]]),"-",IF(ISERROR(VLOOKUP(Tabulka41214[[#This Row],[start. č.]],'3. REGISTRACE'!B:F,3,0)),"-",VLOOKUP(Tabulka41214[[#This Row],[start. č.]],'3. REGISTRACE'!B:F,3,0)))</f>
        <v>-</v>
      </c>
      <c r="F46" s="93" t="str">
        <f>IF(ISBLANK(Tabulka41214[[#This Row],[start. č.]]),"-",IF(Tabulka41214[[#This Row],[příjmení a jméno]]="start. č. nebylo registrováno!","-",IF(VLOOKUP(Tabulka41214[[#This Row],[start. č.]],'3. REGISTRACE'!B:F,4,0)=0,"-",VLOOKUP(Tabulka41214[[#This Row],[start. č.]],'3. REGISTRACE'!B:F,4,0))))</f>
        <v>-</v>
      </c>
      <c r="G46" s="92" t="str">
        <f>IF(ISBLANK(Tabulka41214[[#This Row],[start. č.]]),"-",IF(Tabulka41214[[#This Row],[příjmení a jméno]]="start. č. nebylo registrováno!","-",IF(VLOOKUP(Tabulka41214[[#This Row],[start. č.]],'3. REGISTRACE'!B:F,5,0)=0,"-",VLOOKUP(Tabulka41214[[#This Row],[start. č.]],'3. REGISTRACE'!B:F,5,0))))</f>
        <v>-</v>
      </c>
      <c r="H46" s="80" t="str">
        <f>IF(OR(Tabulka41214[[#This Row],[pořadí]]="DNF",Tabulka41214[[#This Row],[pořadí]]=" "),"-",TIME(Tabulka41214[[#This Row],[hod]],Tabulka41214[[#This Row],[min]],Tabulka41214[[#This Row],[sek]]))</f>
        <v>-</v>
      </c>
      <c r="I46" s="92" t="str">
        <f>IF(ISBLANK(Tabulka41214[[#This Row],[start. č.]]),"-",IF(Tabulka41214[[#This Row],[příjmení a jméno]]="start. č. nebylo registrováno!","-",IF(VLOOKUP(Tabulka41214[[#This Row],[start. č.]],'3. REGISTRACE'!B:G,6,0)=0,"-",VLOOKUP(Tabulka41214[[#This Row],[start. č.]],'3. REGISTRACE'!B:G,6,0))))</f>
        <v>-</v>
      </c>
      <c r="J46" s="70"/>
      <c r="K46" s="71"/>
      <c r="L46" s="72"/>
      <c r="M46" s="68" t="str">
        <f>IF(AND(ISBLANK(J46),ISBLANK(K46),ISBLANK(L46)),"-",IF(H46&gt;=MAX(H$40:H46),"ok","chyba!!!"))</f>
        <v>-</v>
      </c>
    </row>
    <row r="47" spans="2:13">
      <c r="B47" s="94" t="str">
        <f t="shared" si="1"/>
        <v xml:space="preserve"> </v>
      </c>
      <c r="C47" s="67"/>
      <c r="D47" s="91" t="str">
        <f>IF(ISBLANK(Tabulka41214[[#This Row],[start. č.]]),"-",IF(ISERROR(VLOOKUP(Tabulka41214[[#This Row],[start. č.]],'3. REGISTRACE'!B:F,2,0)),"start. č. nebylo registrováno!",VLOOKUP(Tabulka41214[[#This Row],[start. č.]],'3. REGISTRACE'!B:F,2,0)))</f>
        <v>-</v>
      </c>
      <c r="E47" s="92" t="str">
        <f>IF(ISBLANK(Tabulka41214[[#This Row],[start. č.]]),"-",IF(ISERROR(VLOOKUP(Tabulka41214[[#This Row],[start. č.]],'3. REGISTRACE'!B:F,3,0)),"-",VLOOKUP(Tabulka41214[[#This Row],[start. č.]],'3. REGISTRACE'!B:F,3,0)))</f>
        <v>-</v>
      </c>
      <c r="F47" s="93" t="str">
        <f>IF(ISBLANK(Tabulka41214[[#This Row],[start. č.]]),"-",IF(Tabulka41214[[#This Row],[příjmení a jméno]]="start. č. nebylo registrováno!","-",IF(VLOOKUP(Tabulka41214[[#This Row],[start. č.]],'3. REGISTRACE'!B:F,4,0)=0,"-",VLOOKUP(Tabulka41214[[#This Row],[start. č.]],'3. REGISTRACE'!B:F,4,0))))</f>
        <v>-</v>
      </c>
      <c r="G47" s="92" t="str">
        <f>IF(ISBLANK(Tabulka41214[[#This Row],[start. č.]]),"-",IF(Tabulka41214[[#This Row],[příjmení a jméno]]="start. č. nebylo registrováno!","-",IF(VLOOKUP(Tabulka41214[[#This Row],[start. č.]],'3. REGISTRACE'!B:F,5,0)=0,"-",VLOOKUP(Tabulka41214[[#This Row],[start. č.]],'3. REGISTRACE'!B:F,5,0))))</f>
        <v>-</v>
      </c>
      <c r="H47" s="80" t="str">
        <f>IF(OR(Tabulka41214[[#This Row],[pořadí]]="DNF",Tabulka41214[[#This Row],[pořadí]]=" "),"-",TIME(Tabulka41214[[#This Row],[hod]],Tabulka41214[[#This Row],[min]],Tabulka41214[[#This Row],[sek]]))</f>
        <v>-</v>
      </c>
      <c r="I47" s="92" t="str">
        <f>IF(ISBLANK(Tabulka41214[[#This Row],[start. č.]]),"-",IF(Tabulka41214[[#This Row],[příjmení a jméno]]="start. č. nebylo registrováno!","-",IF(VLOOKUP(Tabulka41214[[#This Row],[start. č.]],'3. REGISTRACE'!B:G,6,0)=0,"-",VLOOKUP(Tabulka41214[[#This Row],[start. č.]],'3. REGISTRACE'!B:G,6,0))))</f>
        <v>-</v>
      </c>
      <c r="J47" s="70"/>
      <c r="K47" s="71"/>
      <c r="L47" s="72"/>
      <c r="M47" s="68" t="str">
        <f>IF(AND(ISBLANK(J47),ISBLANK(K47),ISBLANK(L47)),"-",IF(H47&gt;=MAX(H$40:H47),"ok","chyba!!!"))</f>
        <v>-</v>
      </c>
    </row>
    <row r="48" spans="2:13">
      <c r="B48" s="78" t="str">
        <f t="shared" si="1"/>
        <v xml:space="preserve"> </v>
      </c>
      <c r="C48" s="67"/>
      <c r="D48" s="91" t="str">
        <f>IF(ISBLANK(Tabulka41214[[#This Row],[start. č.]]),"-",IF(ISERROR(VLOOKUP(Tabulka41214[[#This Row],[start. č.]],'3. REGISTRACE'!B:F,2,0)),"start. č. nebylo registrováno!",VLOOKUP(Tabulka41214[[#This Row],[start. č.]],'3. REGISTRACE'!B:F,2,0)))</f>
        <v>-</v>
      </c>
      <c r="E48" s="92" t="str">
        <f>IF(ISBLANK(Tabulka41214[[#This Row],[start. č.]]),"-",IF(ISERROR(VLOOKUP(Tabulka41214[[#This Row],[start. č.]],'3. REGISTRACE'!B:F,3,0)),"-",VLOOKUP(Tabulka41214[[#This Row],[start. č.]],'3. REGISTRACE'!B:F,3,0)))</f>
        <v>-</v>
      </c>
      <c r="F48" s="93" t="str">
        <f>IF(ISBLANK(Tabulka41214[[#This Row],[start. č.]]),"-",IF(Tabulka41214[[#This Row],[příjmení a jméno]]="start. č. nebylo registrováno!","-",IF(VLOOKUP(Tabulka41214[[#This Row],[start. č.]],'3. REGISTRACE'!B:F,4,0)=0,"-",VLOOKUP(Tabulka41214[[#This Row],[start. č.]],'3. REGISTRACE'!B:F,4,0))))</f>
        <v>-</v>
      </c>
      <c r="G48" s="92" t="str">
        <f>IF(ISBLANK(Tabulka41214[[#This Row],[start. č.]]),"-",IF(Tabulka41214[[#This Row],[příjmení a jméno]]="start. č. nebylo registrováno!","-",IF(VLOOKUP(Tabulka41214[[#This Row],[start. č.]],'3. REGISTRACE'!B:F,5,0)=0,"-",VLOOKUP(Tabulka41214[[#This Row],[start. č.]],'3. REGISTRACE'!B:F,5,0))))</f>
        <v>-</v>
      </c>
      <c r="H48" s="80" t="str">
        <f>IF(OR(Tabulka41214[[#This Row],[pořadí]]="DNF",Tabulka41214[[#This Row],[pořadí]]=" "),"-",TIME(Tabulka41214[[#This Row],[hod]],Tabulka41214[[#This Row],[min]],Tabulka41214[[#This Row],[sek]]))</f>
        <v>-</v>
      </c>
      <c r="I48" s="92" t="str">
        <f>IF(ISBLANK(Tabulka41214[[#This Row],[start. č.]]),"-",IF(Tabulka41214[[#This Row],[příjmení a jméno]]="start. č. nebylo registrováno!","-",IF(VLOOKUP(Tabulka41214[[#This Row],[start. č.]],'3. REGISTRACE'!B:G,6,0)=0,"-",VLOOKUP(Tabulka41214[[#This Row],[start. č.]],'3. REGISTRACE'!B:G,6,0))))</f>
        <v>-</v>
      </c>
      <c r="J48" s="70"/>
      <c r="K48" s="71"/>
      <c r="L48" s="72"/>
      <c r="M48" s="68" t="str">
        <f>IF(AND(ISBLANK(J48),ISBLANK(K48),ISBLANK(L48)),"-",IF(H48&gt;=MAX(H$40:H48),"ok","chyba!!!"))</f>
        <v>-</v>
      </c>
    </row>
    <row r="49" spans="2:13">
      <c r="B49" s="94" t="str">
        <f t="shared" si="1"/>
        <v xml:space="preserve"> </v>
      </c>
      <c r="C49" s="67"/>
      <c r="D49" s="91" t="str">
        <f>IF(ISBLANK(Tabulka41214[[#This Row],[start. č.]]),"-",IF(ISERROR(VLOOKUP(Tabulka41214[[#This Row],[start. č.]],'3. REGISTRACE'!B:F,2,0)),"start. č. nebylo registrováno!",VLOOKUP(Tabulka41214[[#This Row],[start. č.]],'3. REGISTRACE'!B:F,2,0)))</f>
        <v>-</v>
      </c>
      <c r="E49" s="92" t="str">
        <f>IF(ISBLANK(Tabulka41214[[#This Row],[start. č.]]),"-",IF(ISERROR(VLOOKUP(Tabulka41214[[#This Row],[start. č.]],'3. REGISTRACE'!B:F,3,0)),"-",VLOOKUP(Tabulka41214[[#This Row],[start. č.]],'3. REGISTRACE'!B:F,3,0)))</f>
        <v>-</v>
      </c>
      <c r="F49" s="93" t="str">
        <f>IF(ISBLANK(Tabulka41214[[#This Row],[start. č.]]),"-",IF(Tabulka41214[[#This Row],[příjmení a jméno]]="start. č. nebylo registrováno!","-",IF(VLOOKUP(Tabulka41214[[#This Row],[start. č.]],'3. REGISTRACE'!B:F,4,0)=0,"-",VLOOKUP(Tabulka41214[[#This Row],[start. č.]],'3. REGISTRACE'!B:F,4,0))))</f>
        <v>-</v>
      </c>
      <c r="G49" s="92" t="str">
        <f>IF(ISBLANK(Tabulka41214[[#This Row],[start. č.]]),"-",IF(Tabulka41214[[#This Row],[příjmení a jméno]]="start. č. nebylo registrováno!","-",IF(VLOOKUP(Tabulka41214[[#This Row],[start. č.]],'3. REGISTRACE'!B:F,5,0)=0,"-",VLOOKUP(Tabulka41214[[#This Row],[start. č.]],'3. REGISTRACE'!B:F,5,0))))</f>
        <v>-</v>
      </c>
      <c r="H49" s="80" t="str">
        <f>IF(OR(Tabulka41214[[#This Row],[pořadí]]="DNF",Tabulka41214[[#This Row],[pořadí]]=" "),"-",TIME(Tabulka41214[[#This Row],[hod]],Tabulka41214[[#This Row],[min]],Tabulka41214[[#This Row],[sek]]))</f>
        <v>-</v>
      </c>
      <c r="I49" s="92" t="str">
        <f>IF(ISBLANK(Tabulka41214[[#This Row],[start. č.]]),"-",IF(Tabulka41214[[#This Row],[příjmení a jméno]]="start. č. nebylo registrováno!","-",IF(VLOOKUP(Tabulka41214[[#This Row],[start. č.]],'3. REGISTRACE'!B:G,6,0)=0,"-",VLOOKUP(Tabulka41214[[#This Row],[start. č.]],'3. REGISTRACE'!B:G,6,0))))</f>
        <v>-</v>
      </c>
      <c r="J49" s="70"/>
      <c r="K49" s="71"/>
      <c r="L49" s="72"/>
      <c r="M49" s="68" t="str">
        <f>IF(AND(ISBLANK(J49),ISBLANK(K49),ISBLANK(L49)),"-",IF(H49&gt;=MAX(H$40:H49),"ok","chyba!!!"))</f>
        <v>-</v>
      </c>
    </row>
    <row r="50" spans="2:13">
      <c r="B50" s="78" t="str">
        <f t="shared" si="1"/>
        <v xml:space="preserve"> </v>
      </c>
      <c r="C50" s="67"/>
      <c r="D50" s="91" t="str">
        <f>IF(ISBLANK(Tabulka41214[[#This Row],[start. č.]]),"-",IF(ISERROR(VLOOKUP(Tabulka41214[[#This Row],[start. č.]],'3. REGISTRACE'!B:F,2,0)),"start. č. nebylo registrováno!",VLOOKUP(Tabulka41214[[#This Row],[start. č.]],'3. REGISTRACE'!B:F,2,0)))</f>
        <v>-</v>
      </c>
      <c r="E50" s="92" t="str">
        <f>IF(ISBLANK(Tabulka41214[[#This Row],[start. č.]]),"-",IF(ISERROR(VLOOKUP(Tabulka41214[[#This Row],[start. č.]],'3. REGISTRACE'!B:F,3,0)),"-",VLOOKUP(Tabulka41214[[#This Row],[start. č.]],'3. REGISTRACE'!B:F,3,0)))</f>
        <v>-</v>
      </c>
      <c r="F50" s="93" t="str">
        <f>IF(ISBLANK(Tabulka41214[[#This Row],[start. č.]]),"-",IF(Tabulka41214[[#This Row],[příjmení a jméno]]="start. č. nebylo registrováno!","-",IF(VLOOKUP(Tabulka41214[[#This Row],[start. č.]],'3. REGISTRACE'!B:F,4,0)=0,"-",VLOOKUP(Tabulka41214[[#This Row],[start. č.]],'3. REGISTRACE'!B:F,4,0))))</f>
        <v>-</v>
      </c>
      <c r="G50" s="92" t="str">
        <f>IF(ISBLANK(Tabulka41214[[#This Row],[start. č.]]),"-",IF(Tabulka41214[[#This Row],[příjmení a jméno]]="start. č. nebylo registrováno!","-",IF(VLOOKUP(Tabulka41214[[#This Row],[start. č.]],'3. REGISTRACE'!B:F,5,0)=0,"-",VLOOKUP(Tabulka41214[[#This Row],[start. č.]],'3. REGISTRACE'!B:F,5,0))))</f>
        <v>-</v>
      </c>
      <c r="H50" s="80" t="str">
        <f>IF(OR(Tabulka41214[[#This Row],[pořadí]]="DNF",Tabulka41214[[#This Row],[pořadí]]=" "),"-",TIME(Tabulka41214[[#This Row],[hod]],Tabulka41214[[#This Row],[min]],Tabulka41214[[#This Row],[sek]]))</f>
        <v>-</v>
      </c>
      <c r="I50" s="92" t="str">
        <f>IF(ISBLANK(Tabulka41214[[#This Row],[start. č.]]),"-",IF(Tabulka41214[[#This Row],[příjmení a jméno]]="start. č. nebylo registrováno!","-",IF(VLOOKUP(Tabulka41214[[#This Row],[start. č.]],'3. REGISTRACE'!B:G,6,0)=0,"-",VLOOKUP(Tabulka41214[[#This Row],[start. č.]],'3. REGISTRACE'!B:G,6,0))))</f>
        <v>-</v>
      </c>
      <c r="J50" s="70"/>
      <c r="K50" s="71"/>
      <c r="L50" s="72"/>
      <c r="M50" s="68" t="str">
        <f>IF(AND(ISBLANK(J50),ISBLANK(K50),ISBLANK(L50)),"-",IF(H50&gt;=MAX(H$40:H50),"ok","chyba!!!"))</f>
        <v>-</v>
      </c>
    </row>
    <row r="51" spans="2:13">
      <c r="B51" s="94" t="str">
        <f t="shared" si="1"/>
        <v xml:space="preserve"> </v>
      </c>
      <c r="C51" s="67"/>
      <c r="D51" s="91" t="str">
        <f>IF(ISBLANK(Tabulka41214[[#This Row],[start. č.]]),"-",IF(ISERROR(VLOOKUP(Tabulka41214[[#This Row],[start. č.]],'3. REGISTRACE'!B:F,2,0)),"start. č. nebylo registrováno!",VLOOKUP(Tabulka41214[[#This Row],[start. č.]],'3. REGISTRACE'!B:F,2,0)))</f>
        <v>-</v>
      </c>
      <c r="E51" s="92" t="str">
        <f>IF(ISBLANK(Tabulka41214[[#This Row],[start. č.]]),"-",IF(ISERROR(VLOOKUP(Tabulka41214[[#This Row],[start. č.]],'3. REGISTRACE'!B:F,3,0)),"-",VLOOKUP(Tabulka41214[[#This Row],[start. č.]],'3. REGISTRACE'!B:F,3,0)))</f>
        <v>-</v>
      </c>
      <c r="F51" s="93" t="str">
        <f>IF(ISBLANK(Tabulka41214[[#This Row],[start. č.]]),"-",IF(Tabulka41214[[#This Row],[příjmení a jméno]]="start. č. nebylo registrováno!","-",IF(VLOOKUP(Tabulka41214[[#This Row],[start. č.]],'3. REGISTRACE'!B:F,4,0)=0,"-",VLOOKUP(Tabulka41214[[#This Row],[start. č.]],'3. REGISTRACE'!B:F,4,0))))</f>
        <v>-</v>
      </c>
      <c r="G51" s="92" t="str">
        <f>IF(ISBLANK(Tabulka41214[[#This Row],[start. č.]]),"-",IF(Tabulka41214[[#This Row],[příjmení a jméno]]="start. č. nebylo registrováno!","-",IF(VLOOKUP(Tabulka41214[[#This Row],[start. č.]],'3. REGISTRACE'!B:F,5,0)=0,"-",VLOOKUP(Tabulka41214[[#This Row],[start. č.]],'3. REGISTRACE'!B:F,5,0))))</f>
        <v>-</v>
      </c>
      <c r="H51" s="80" t="str">
        <f>IF(OR(Tabulka41214[[#This Row],[pořadí]]="DNF",Tabulka41214[[#This Row],[pořadí]]=" "),"-",TIME(Tabulka41214[[#This Row],[hod]],Tabulka41214[[#This Row],[min]],Tabulka41214[[#This Row],[sek]]))</f>
        <v>-</v>
      </c>
      <c r="I51" s="92" t="str">
        <f>IF(ISBLANK(Tabulka41214[[#This Row],[start. č.]]),"-",IF(Tabulka41214[[#This Row],[příjmení a jméno]]="start. č. nebylo registrováno!","-",IF(VLOOKUP(Tabulka41214[[#This Row],[start. č.]],'3. REGISTRACE'!B:G,6,0)=0,"-",VLOOKUP(Tabulka41214[[#This Row],[start. č.]],'3. REGISTRACE'!B:G,6,0))))</f>
        <v>-</v>
      </c>
      <c r="J51" s="70"/>
      <c r="K51" s="71"/>
      <c r="L51" s="72"/>
      <c r="M51" s="68" t="str">
        <f>IF(AND(ISBLANK(J51),ISBLANK(K51),ISBLANK(L51)),"-",IF(H51&gt;=MAX(H$40:H51),"ok","chyba!!!"))</f>
        <v>-</v>
      </c>
    </row>
    <row r="52" spans="2:13">
      <c r="B52" s="78" t="str">
        <f t="shared" si="1"/>
        <v xml:space="preserve"> </v>
      </c>
      <c r="C52" s="67"/>
      <c r="D52" s="91" t="str">
        <f>IF(ISBLANK(Tabulka41214[[#This Row],[start. č.]]),"-",IF(ISERROR(VLOOKUP(Tabulka41214[[#This Row],[start. č.]],'3. REGISTRACE'!B:F,2,0)),"start. č. nebylo registrováno!",VLOOKUP(Tabulka41214[[#This Row],[start. č.]],'3. REGISTRACE'!B:F,2,0)))</f>
        <v>-</v>
      </c>
      <c r="E52" s="92" t="str">
        <f>IF(ISBLANK(Tabulka41214[[#This Row],[start. č.]]),"-",IF(ISERROR(VLOOKUP(Tabulka41214[[#This Row],[start. č.]],'3. REGISTRACE'!B:F,3,0)),"-",VLOOKUP(Tabulka41214[[#This Row],[start. č.]],'3. REGISTRACE'!B:F,3,0)))</f>
        <v>-</v>
      </c>
      <c r="F52" s="93" t="str">
        <f>IF(ISBLANK(Tabulka41214[[#This Row],[start. č.]]),"-",IF(Tabulka41214[[#This Row],[příjmení a jméno]]="start. č. nebylo registrováno!","-",IF(VLOOKUP(Tabulka41214[[#This Row],[start. č.]],'3. REGISTRACE'!B:F,4,0)=0,"-",VLOOKUP(Tabulka41214[[#This Row],[start. č.]],'3. REGISTRACE'!B:F,4,0))))</f>
        <v>-</v>
      </c>
      <c r="G52" s="92" t="str">
        <f>IF(ISBLANK(Tabulka41214[[#This Row],[start. č.]]),"-",IF(Tabulka41214[[#This Row],[příjmení a jméno]]="start. č. nebylo registrováno!","-",IF(VLOOKUP(Tabulka41214[[#This Row],[start. č.]],'3. REGISTRACE'!B:F,5,0)=0,"-",VLOOKUP(Tabulka41214[[#This Row],[start. č.]],'3. REGISTRACE'!B:F,5,0))))</f>
        <v>-</v>
      </c>
      <c r="H52" s="80" t="str">
        <f>IF(OR(Tabulka41214[[#This Row],[pořadí]]="DNF",Tabulka41214[[#This Row],[pořadí]]=" "),"-",TIME(Tabulka41214[[#This Row],[hod]],Tabulka41214[[#This Row],[min]],Tabulka41214[[#This Row],[sek]]))</f>
        <v>-</v>
      </c>
      <c r="I52" s="92" t="str">
        <f>IF(ISBLANK(Tabulka41214[[#This Row],[start. č.]]),"-",IF(Tabulka41214[[#This Row],[příjmení a jméno]]="start. č. nebylo registrováno!","-",IF(VLOOKUP(Tabulka41214[[#This Row],[start. č.]],'3. REGISTRACE'!B:G,6,0)=0,"-",VLOOKUP(Tabulka41214[[#This Row],[start. č.]],'3. REGISTRACE'!B:G,6,0))))</f>
        <v>-</v>
      </c>
      <c r="J52" s="70"/>
      <c r="K52" s="71"/>
      <c r="L52" s="72"/>
      <c r="M52" s="68" t="str">
        <f>IF(AND(ISBLANK(J52),ISBLANK(K52),ISBLANK(L52)),"-",IF(H52&gt;=MAX(H$40:H52),"ok","chyba!!!"))</f>
        <v>-</v>
      </c>
    </row>
    <row r="53" spans="2:13">
      <c r="B53" s="94" t="str">
        <f t="shared" si="1"/>
        <v xml:space="preserve"> </v>
      </c>
      <c r="C53" s="67"/>
      <c r="D53" s="91" t="str">
        <f>IF(ISBLANK(Tabulka41214[[#This Row],[start. č.]]),"-",IF(ISERROR(VLOOKUP(Tabulka41214[[#This Row],[start. č.]],'3. REGISTRACE'!B:F,2,0)),"start. č. nebylo registrováno!",VLOOKUP(Tabulka41214[[#This Row],[start. č.]],'3. REGISTRACE'!B:F,2,0)))</f>
        <v>-</v>
      </c>
      <c r="E53" s="92" t="str">
        <f>IF(ISBLANK(Tabulka41214[[#This Row],[start. č.]]),"-",IF(ISERROR(VLOOKUP(Tabulka41214[[#This Row],[start. č.]],'3. REGISTRACE'!B:F,3,0)),"-",VLOOKUP(Tabulka41214[[#This Row],[start. č.]],'3. REGISTRACE'!B:F,3,0)))</f>
        <v>-</v>
      </c>
      <c r="F53" s="93" t="str">
        <f>IF(ISBLANK(Tabulka41214[[#This Row],[start. č.]]),"-",IF(Tabulka41214[[#This Row],[příjmení a jméno]]="start. č. nebylo registrováno!","-",IF(VLOOKUP(Tabulka41214[[#This Row],[start. č.]],'3. REGISTRACE'!B:F,4,0)=0,"-",VLOOKUP(Tabulka41214[[#This Row],[start. č.]],'3. REGISTRACE'!B:F,4,0))))</f>
        <v>-</v>
      </c>
      <c r="G53" s="92" t="str">
        <f>IF(ISBLANK(Tabulka41214[[#This Row],[start. č.]]),"-",IF(Tabulka41214[[#This Row],[příjmení a jméno]]="start. č. nebylo registrováno!","-",IF(VLOOKUP(Tabulka41214[[#This Row],[start. č.]],'3. REGISTRACE'!B:F,5,0)=0,"-",VLOOKUP(Tabulka41214[[#This Row],[start. č.]],'3. REGISTRACE'!B:F,5,0))))</f>
        <v>-</v>
      </c>
      <c r="H53" s="80" t="str">
        <f>IF(OR(Tabulka41214[[#This Row],[pořadí]]="DNF",Tabulka41214[[#This Row],[pořadí]]=" "),"-",TIME(Tabulka41214[[#This Row],[hod]],Tabulka41214[[#This Row],[min]],Tabulka41214[[#This Row],[sek]]))</f>
        <v>-</v>
      </c>
      <c r="I53" s="92" t="str">
        <f>IF(ISBLANK(Tabulka41214[[#This Row],[start. č.]]),"-",IF(Tabulka41214[[#This Row],[příjmení a jméno]]="start. č. nebylo registrováno!","-",IF(VLOOKUP(Tabulka41214[[#This Row],[start. č.]],'3. REGISTRACE'!B:G,6,0)=0,"-",VLOOKUP(Tabulka41214[[#This Row],[start. č.]],'3. REGISTRACE'!B:G,6,0))))</f>
        <v>-</v>
      </c>
      <c r="J53" s="70"/>
      <c r="K53" s="71"/>
      <c r="L53" s="72"/>
      <c r="M53" s="68" t="str">
        <f>IF(AND(ISBLANK(J53),ISBLANK(K53),ISBLANK(L53)),"-",IF(H53&gt;=MAX(H$40:H53),"ok","chyba!!!"))</f>
        <v>-</v>
      </c>
    </row>
    <row r="54" spans="2:13">
      <c r="B54" s="78" t="str">
        <f t="shared" si="1"/>
        <v xml:space="preserve"> </v>
      </c>
      <c r="C54" s="67"/>
      <c r="D54" s="91" t="str">
        <f>IF(ISBLANK(Tabulka41214[[#This Row],[start. č.]]),"-",IF(ISERROR(VLOOKUP(Tabulka41214[[#This Row],[start. č.]],'3. REGISTRACE'!B:F,2,0)),"start. č. nebylo registrováno!",VLOOKUP(Tabulka41214[[#This Row],[start. č.]],'3. REGISTRACE'!B:F,2,0)))</f>
        <v>-</v>
      </c>
      <c r="E54" s="92" t="str">
        <f>IF(ISBLANK(Tabulka41214[[#This Row],[start. č.]]),"-",IF(ISERROR(VLOOKUP(Tabulka41214[[#This Row],[start. č.]],'3. REGISTRACE'!B:F,3,0)),"-",VLOOKUP(Tabulka41214[[#This Row],[start. č.]],'3. REGISTRACE'!B:F,3,0)))</f>
        <v>-</v>
      </c>
      <c r="F54" s="93" t="str">
        <f>IF(ISBLANK(Tabulka41214[[#This Row],[start. č.]]),"-",IF(Tabulka41214[[#This Row],[příjmení a jméno]]="start. č. nebylo registrováno!","-",IF(VLOOKUP(Tabulka41214[[#This Row],[start. č.]],'3. REGISTRACE'!B:F,4,0)=0,"-",VLOOKUP(Tabulka41214[[#This Row],[start. č.]],'3. REGISTRACE'!B:F,4,0))))</f>
        <v>-</v>
      </c>
      <c r="G54" s="92" t="str">
        <f>IF(ISBLANK(Tabulka41214[[#This Row],[start. č.]]),"-",IF(Tabulka41214[[#This Row],[příjmení a jméno]]="start. č. nebylo registrováno!","-",IF(VLOOKUP(Tabulka41214[[#This Row],[start. č.]],'3. REGISTRACE'!B:F,5,0)=0,"-",VLOOKUP(Tabulka41214[[#This Row],[start. č.]],'3. REGISTRACE'!B:F,5,0))))</f>
        <v>-</v>
      </c>
      <c r="H54" s="80" t="str">
        <f>IF(OR(Tabulka41214[[#This Row],[pořadí]]="DNF",Tabulka41214[[#This Row],[pořadí]]=" "),"-",TIME(Tabulka41214[[#This Row],[hod]],Tabulka41214[[#This Row],[min]],Tabulka41214[[#This Row],[sek]]))</f>
        <v>-</v>
      </c>
      <c r="I54" s="92" t="str">
        <f>IF(ISBLANK(Tabulka41214[[#This Row],[start. č.]]),"-",IF(Tabulka41214[[#This Row],[příjmení a jméno]]="start. č. nebylo registrováno!","-",IF(VLOOKUP(Tabulka41214[[#This Row],[start. č.]],'3. REGISTRACE'!B:G,6,0)=0,"-",VLOOKUP(Tabulka41214[[#This Row],[start. č.]],'3. REGISTRACE'!B:G,6,0))))</f>
        <v>-</v>
      </c>
      <c r="J54" s="70"/>
      <c r="K54" s="71"/>
      <c r="L54" s="72"/>
      <c r="M54" s="68" t="str">
        <f>IF(AND(ISBLANK(J54),ISBLANK(K54),ISBLANK(L54)),"-",IF(H54&gt;=MAX(H$40:H54),"ok","chyba!!!"))</f>
        <v>-</v>
      </c>
    </row>
    <row r="55" spans="2:13">
      <c r="B55" s="94" t="str">
        <f t="shared" si="1"/>
        <v xml:space="preserve"> </v>
      </c>
      <c r="C55" s="67"/>
      <c r="D55" s="91" t="str">
        <f>IF(ISBLANK(Tabulka41214[[#This Row],[start. č.]]),"-",IF(ISERROR(VLOOKUP(Tabulka41214[[#This Row],[start. č.]],'3. REGISTRACE'!B:F,2,0)),"start. č. nebylo registrováno!",VLOOKUP(Tabulka41214[[#This Row],[start. č.]],'3. REGISTRACE'!B:F,2,0)))</f>
        <v>-</v>
      </c>
      <c r="E55" s="92" t="str">
        <f>IF(ISBLANK(Tabulka41214[[#This Row],[start. č.]]),"-",IF(ISERROR(VLOOKUP(Tabulka41214[[#This Row],[start. č.]],'3. REGISTRACE'!B:F,3,0)),"-",VLOOKUP(Tabulka41214[[#This Row],[start. č.]],'3. REGISTRACE'!B:F,3,0)))</f>
        <v>-</v>
      </c>
      <c r="F55" s="93" t="str">
        <f>IF(ISBLANK(Tabulka41214[[#This Row],[start. č.]]),"-",IF(Tabulka41214[[#This Row],[příjmení a jméno]]="start. č. nebylo registrováno!","-",IF(VLOOKUP(Tabulka41214[[#This Row],[start. č.]],'3. REGISTRACE'!B:F,4,0)=0,"-",VLOOKUP(Tabulka41214[[#This Row],[start. č.]],'3. REGISTRACE'!B:F,4,0))))</f>
        <v>-</v>
      </c>
      <c r="G55" s="92" t="str">
        <f>IF(ISBLANK(Tabulka41214[[#This Row],[start. č.]]),"-",IF(Tabulka41214[[#This Row],[příjmení a jméno]]="start. č. nebylo registrováno!","-",IF(VLOOKUP(Tabulka41214[[#This Row],[start. č.]],'3. REGISTRACE'!B:F,5,0)=0,"-",VLOOKUP(Tabulka41214[[#This Row],[start. č.]],'3. REGISTRACE'!B:F,5,0))))</f>
        <v>-</v>
      </c>
      <c r="H55" s="80" t="str">
        <f>IF(OR(Tabulka41214[[#This Row],[pořadí]]="DNF",Tabulka41214[[#This Row],[pořadí]]=" "),"-",TIME(Tabulka41214[[#This Row],[hod]],Tabulka41214[[#This Row],[min]],Tabulka41214[[#This Row],[sek]]))</f>
        <v>-</v>
      </c>
      <c r="I55" s="92" t="str">
        <f>IF(ISBLANK(Tabulka41214[[#This Row],[start. č.]]),"-",IF(Tabulka41214[[#This Row],[příjmení a jméno]]="start. č. nebylo registrováno!","-",IF(VLOOKUP(Tabulka41214[[#This Row],[start. č.]],'3. REGISTRACE'!B:G,6,0)=0,"-",VLOOKUP(Tabulka41214[[#This Row],[start. č.]],'3. REGISTRACE'!B:G,6,0))))</f>
        <v>-</v>
      </c>
      <c r="J55" s="70"/>
      <c r="K55" s="71"/>
      <c r="L55" s="72"/>
      <c r="M55" s="68" t="str">
        <f>IF(AND(ISBLANK(J55),ISBLANK(K55),ISBLANK(L55)),"-",IF(H55&gt;=MAX(H$40:H55),"ok","chyba!!!"))</f>
        <v>-</v>
      </c>
    </row>
    <row r="56" spans="2:13">
      <c r="B56" s="78" t="str">
        <f t="shared" si="1"/>
        <v xml:space="preserve"> </v>
      </c>
      <c r="C56" s="67"/>
      <c r="D56" s="91" t="str">
        <f>IF(ISBLANK(Tabulka41214[[#This Row],[start. č.]]),"-",IF(ISERROR(VLOOKUP(Tabulka41214[[#This Row],[start. č.]],'3. REGISTRACE'!B:F,2,0)),"start. č. nebylo registrováno!",VLOOKUP(Tabulka41214[[#This Row],[start. č.]],'3. REGISTRACE'!B:F,2,0)))</f>
        <v>-</v>
      </c>
      <c r="E56" s="92" t="str">
        <f>IF(ISBLANK(Tabulka41214[[#This Row],[start. č.]]),"-",IF(ISERROR(VLOOKUP(Tabulka41214[[#This Row],[start. č.]],'3. REGISTRACE'!B:F,3,0)),"-",VLOOKUP(Tabulka41214[[#This Row],[start. č.]],'3. REGISTRACE'!B:F,3,0)))</f>
        <v>-</v>
      </c>
      <c r="F56" s="93" t="str">
        <f>IF(ISBLANK(Tabulka41214[[#This Row],[start. č.]]),"-",IF(Tabulka41214[[#This Row],[příjmení a jméno]]="start. č. nebylo registrováno!","-",IF(VLOOKUP(Tabulka41214[[#This Row],[start. č.]],'3. REGISTRACE'!B:F,4,0)=0,"-",VLOOKUP(Tabulka41214[[#This Row],[start. č.]],'3. REGISTRACE'!B:F,4,0))))</f>
        <v>-</v>
      </c>
      <c r="G56" s="92" t="str">
        <f>IF(ISBLANK(Tabulka41214[[#This Row],[start. č.]]),"-",IF(Tabulka41214[[#This Row],[příjmení a jméno]]="start. č. nebylo registrováno!","-",IF(VLOOKUP(Tabulka41214[[#This Row],[start. č.]],'3. REGISTRACE'!B:F,5,0)=0,"-",VLOOKUP(Tabulka41214[[#This Row],[start. č.]],'3. REGISTRACE'!B:F,5,0))))</f>
        <v>-</v>
      </c>
      <c r="H56" s="80" t="str">
        <f>IF(OR(Tabulka41214[[#This Row],[pořadí]]="DNF",Tabulka41214[[#This Row],[pořadí]]=" "),"-",TIME(Tabulka41214[[#This Row],[hod]],Tabulka41214[[#This Row],[min]],Tabulka41214[[#This Row],[sek]]))</f>
        <v>-</v>
      </c>
      <c r="I56" s="92" t="str">
        <f>IF(ISBLANK(Tabulka41214[[#This Row],[start. č.]]),"-",IF(Tabulka41214[[#This Row],[příjmení a jméno]]="start. č. nebylo registrováno!","-",IF(VLOOKUP(Tabulka41214[[#This Row],[start. č.]],'3. REGISTRACE'!B:G,6,0)=0,"-",VLOOKUP(Tabulka41214[[#This Row],[start. č.]],'3. REGISTRACE'!B:G,6,0))))</f>
        <v>-</v>
      </c>
      <c r="J56" s="70"/>
      <c r="K56" s="71"/>
      <c r="L56" s="72"/>
      <c r="M56" s="68" t="str">
        <f>IF(AND(ISBLANK(J56),ISBLANK(K56),ISBLANK(L56)),"-",IF(H56&gt;=MAX(H$40:H56),"ok","chyba!!!"))</f>
        <v>-</v>
      </c>
    </row>
    <row r="57" spans="2:13">
      <c r="B57" s="94" t="str">
        <f t="shared" si="1"/>
        <v xml:space="preserve"> </v>
      </c>
      <c r="C57" s="67"/>
      <c r="D57" s="91" t="str">
        <f>IF(ISBLANK(Tabulka41214[[#This Row],[start. č.]]),"-",IF(ISERROR(VLOOKUP(Tabulka41214[[#This Row],[start. č.]],'3. REGISTRACE'!B:F,2,0)),"start. č. nebylo registrováno!",VLOOKUP(Tabulka41214[[#This Row],[start. č.]],'3. REGISTRACE'!B:F,2,0)))</f>
        <v>-</v>
      </c>
      <c r="E57" s="92" t="str">
        <f>IF(ISBLANK(Tabulka41214[[#This Row],[start. č.]]),"-",IF(ISERROR(VLOOKUP(Tabulka41214[[#This Row],[start. č.]],'3. REGISTRACE'!B:F,3,0)),"-",VLOOKUP(Tabulka41214[[#This Row],[start. č.]],'3. REGISTRACE'!B:F,3,0)))</f>
        <v>-</v>
      </c>
      <c r="F57" s="93" t="str">
        <f>IF(ISBLANK(Tabulka41214[[#This Row],[start. č.]]),"-",IF(Tabulka41214[[#This Row],[příjmení a jméno]]="start. č. nebylo registrováno!","-",IF(VLOOKUP(Tabulka41214[[#This Row],[start. č.]],'3. REGISTRACE'!B:F,4,0)=0,"-",VLOOKUP(Tabulka41214[[#This Row],[start. č.]],'3. REGISTRACE'!B:F,4,0))))</f>
        <v>-</v>
      </c>
      <c r="G57" s="92" t="str">
        <f>IF(ISBLANK(Tabulka41214[[#This Row],[start. č.]]),"-",IF(Tabulka41214[[#This Row],[příjmení a jméno]]="start. č. nebylo registrováno!","-",IF(VLOOKUP(Tabulka41214[[#This Row],[start. č.]],'3. REGISTRACE'!B:F,5,0)=0,"-",VLOOKUP(Tabulka41214[[#This Row],[start. č.]],'3. REGISTRACE'!B:F,5,0))))</f>
        <v>-</v>
      </c>
      <c r="H57" s="80" t="str">
        <f>IF(OR(Tabulka41214[[#This Row],[pořadí]]="DNF",Tabulka41214[[#This Row],[pořadí]]=" "),"-",TIME(Tabulka41214[[#This Row],[hod]],Tabulka41214[[#This Row],[min]],Tabulka41214[[#This Row],[sek]]))</f>
        <v>-</v>
      </c>
      <c r="I57" s="92" t="str">
        <f>IF(ISBLANK(Tabulka41214[[#This Row],[start. č.]]),"-",IF(Tabulka41214[[#This Row],[příjmení a jméno]]="start. č. nebylo registrováno!","-",IF(VLOOKUP(Tabulka41214[[#This Row],[start. č.]],'3. REGISTRACE'!B:G,6,0)=0,"-",VLOOKUP(Tabulka41214[[#This Row],[start. č.]],'3. REGISTRACE'!B:G,6,0))))</f>
        <v>-</v>
      </c>
      <c r="J57" s="70"/>
      <c r="K57" s="71"/>
      <c r="L57" s="72"/>
      <c r="M57" s="68" t="str">
        <f>IF(AND(ISBLANK(J57),ISBLANK(K57),ISBLANK(L57)),"-",IF(H57&gt;=MAX(H$40:H57),"ok","chyba!!!"))</f>
        <v>-</v>
      </c>
    </row>
    <row r="58" spans="2:13">
      <c r="B58" s="78" t="str">
        <f t="shared" si="1"/>
        <v xml:space="preserve"> </v>
      </c>
      <c r="C58" s="67"/>
      <c r="D58" s="91" t="str">
        <f>IF(ISBLANK(Tabulka41214[[#This Row],[start. č.]]),"-",IF(ISERROR(VLOOKUP(Tabulka41214[[#This Row],[start. č.]],'3. REGISTRACE'!B:F,2,0)),"start. č. nebylo registrováno!",VLOOKUP(Tabulka41214[[#This Row],[start. č.]],'3. REGISTRACE'!B:F,2,0)))</f>
        <v>-</v>
      </c>
      <c r="E58" s="92" t="str">
        <f>IF(ISBLANK(Tabulka41214[[#This Row],[start. č.]]),"-",IF(ISERROR(VLOOKUP(Tabulka41214[[#This Row],[start. č.]],'3. REGISTRACE'!B:F,3,0)),"-",VLOOKUP(Tabulka41214[[#This Row],[start. č.]],'3. REGISTRACE'!B:F,3,0)))</f>
        <v>-</v>
      </c>
      <c r="F58" s="93" t="str">
        <f>IF(ISBLANK(Tabulka41214[[#This Row],[start. č.]]),"-",IF(Tabulka41214[[#This Row],[příjmení a jméno]]="start. č. nebylo registrováno!","-",IF(VLOOKUP(Tabulka41214[[#This Row],[start. č.]],'3. REGISTRACE'!B:F,4,0)=0,"-",VLOOKUP(Tabulka41214[[#This Row],[start. č.]],'3. REGISTRACE'!B:F,4,0))))</f>
        <v>-</v>
      </c>
      <c r="G58" s="92" t="str">
        <f>IF(ISBLANK(Tabulka41214[[#This Row],[start. č.]]),"-",IF(Tabulka41214[[#This Row],[příjmení a jméno]]="start. č. nebylo registrováno!","-",IF(VLOOKUP(Tabulka41214[[#This Row],[start. č.]],'3. REGISTRACE'!B:F,5,0)=0,"-",VLOOKUP(Tabulka41214[[#This Row],[start. č.]],'3. REGISTRACE'!B:F,5,0))))</f>
        <v>-</v>
      </c>
      <c r="H58" s="80" t="str">
        <f>IF(OR(Tabulka41214[[#This Row],[pořadí]]="DNF",Tabulka41214[[#This Row],[pořadí]]=" "),"-",TIME(Tabulka41214[[#This Row],[hod]],Tabulka41214[[#This Row],[min]],Tabulka41214[[#This Row],[sek]]))</f>
        <v>-</v>
      </c>
      <c r="I58" s="92" t="str">
        <f>IF(ISBLANK(Tabulka41214[[#This Row],[start. č.]]),"-",IF(Tabulka41214[[#This Row],[příjmení a jméno]]="start. č. nebylo registrováno!","-",IF(VLOOKUP(Tabulka41214[[#This Row],[start. č.]],'3. REGISTRACE'!B:G,6,0)=0,"-",VLOOKUP(Tabulka41214[[#This Row],[start. č.]],'3. REGISTRACE'!B:G,6,0))))</f>
        <v>-</v>
      </c>
      <c r="J58" s="70"/>
      <c r="K58" s="71"/>
      <c r="L58" s="72"/>
      <c r="M58" s="68" t="str">
        <f>IF(AND(ISBLANK(J58),ISBLANK(K58),ISBLANK(L58)),"-",IF(H58&gt;=MAX(H$40:H58),"ok","chyba!!!"))</f>
        <v>-</v>
      </c>
    </row>
    <row r="59" spans="2:13">
      <c r="B59" s="94" t="str">
        <f t="shared" si="1"/>
        <v xml:space="preserve"> </v>
      </c>
      <c r="C59" s="67"/>
      <c r="D59" s="91" t="str">
        <f>IF(ISBLANK(Tabulka41214[[#This Row],[start. č.]]),"-",IF(ISERROR(VLOOKUP(Tabulka41214[[#This Row],[start. č.]],'3. REGISTRACE'!B:F,2,0)),"start. č. nebylo registrováno!",VLOOKUP(Tabulka41214[[#This Row],[start. č.]],'3. REGISTRACE'!B:F,2,0)))</f>
        <v>-</v>
      </c>
      <c r="E59" s="92" t="str">
        <f>IF(ISBLANK(Tabulka41214[[#This Row],[start. č.]]),"-",IF(ISERROR(VLOOKUP(Tabulka41214[[#This Row],[start. č.]],'3. REGISTRACE'!B:F,3,0)),"-",VLOOKUP(Tabulka41214[[#This Row],[start. č.]],'3. REGISTRACE'!B:F,3,0)))</f>
        <v>-</v>
      </c>
      <c r="F59" s="93" t="str">
        <f>IF(ISBLANK(Tabulka41214[[#This Row],[start. č.]]),"-",IF(Tabulka41214[[#This Row],[příjmení a jméno]]="start. č. nebylo registrováno!","-",IF(VLOOKUP(Tabulka41214[[#This Row],[start. č.]],'3. REGISTRACE'!B:F,4,0)=0,"-",VLOOKUP(Tabulka41214[[#This Row],[start. č.]],'3. REGISTRACE'!B:F,4,0))))</f>
        <v>-</v>
      </c>
      <c r="G59" s="92" t="str">
        <f>IF(ISBLANK(Tabulka41214[[#This Row],[start. č.]]),"-",IF(Tabulka41214[[#This Row],[příjmení a jméno]]="start. č. nebylo registrováno!","-",IF(VLOOKUP(Tabulka41214[[#This Row],[start. č.]],'3. REGISTRACE'!B:F,5,0)=0,"-",VLOOKUP(Tabulka41214[[#This Row],[start. č.]],'3. REGISTRACE'!B:F,5,0))))</f>
        <v>-</v>
      </c>
      <c r="H59" s="80" t="str">
        <f>IF(OR(Tabulka41214[[#This Row],[pořadí]]="DNF",Tabulka41214[[#This Row],[pořadí]]=" "),"-",TIME(Tabulka41214[[#This Row],[hod]],Tabulka41214[[#This Row],[min]],Tabulka41214[[#This Row],[sek]]))</f>
        <v>-</v>
      </c>
      <c r="I59" s="92" t="str">
        <f>IF(ISBLANK(Tabulka41214[[#This Row],[start. č.]]),"-",IF(Tabulka41214[[#This Row],[příjmení a jméno]]="start. č. nebylo registrováno!","-",IF(VLOOKUP(Tabulka41214[[#This Row],[start. č.]],'3. REGISTRACE'!B:G,6,0)=0,"-",VLOOKUP(Tabulka41214[[#This Row],[start. č.]],'3. REGISTRACE'!B:G,6,0))))</f>
        <v>-</v>
      </c>
      <c r="J59" s="70"/>
      <c r="K59" s="71"/>
      <c r="L59" s="72"/>
      <c r="M59" s="68" t="str">
        <f>IF(AND(ISBLANK(J59),ISBLANK(K59),ISBLANK(L59)),"-",IF(H59&gt;=MAX(H$40:H59),"ok","chyba!!!"))</f>
        <v>-</v>
      </c>
    </row>
    <row r="60" spans="2:13">
      <c r="B60" s="78" t="str">
        <f t="shared" si="1"/>
        <v xml:space="preserve"> </v>
      </c>
      <c r="C60" s="67"/>
      <c r="D60" s="91" t="str">
        <f>IF(ISBLANK(Tabulka41214[[#This Row],[start. č.]]),"-",IF(ISERROR(VLOOKUP(Tabulka41214[[#This Row],[start. č.]],'3. REGISTRACE'!B:F,2,0)),"start. č. nebylo registrováno!",VLOOKUP(Tabulka41214[[#This Row],[start. č.]],'3. REGISTRACE'!B:F,2,0)))</f>
        <v>-</v>
      </c>
      <c r="E60" s="92" t="str">
        <f>IF(ISBLANK(Tabulka41214[[#This Row],[start. č.]]),"-",IF(ISERROR(VLOOKUP(Tabulka41214[[#This Row],[start. č.]],'3. REGISTRACE'!B:F,3,0)),"-",VLOOKUP(Tabulka41214[[#This Row],[start. č.]],'3. REGISTRACE'!B:F,3,0)))</f>
        <v>-</v>
      </c>
      <c r="F60" s="93" t="str">
        <f>IF(ISBLANK(Tabulka41214[[#This Row],[start. č.]]),"-",IF(Tabulka41214[[#This Row],[příjmení a jméno]]="start. č. nebylo registrováno!","-",IF(VLOOKUP(Tabulka41214[[#This Row],[start. č.]],'3. REGISTRACE'!B:F,4,0)=0,"-",VLOOKUP(Tabulka41214[[#This Row],[start. č.]],'3. REGISTRACE'!B:F,4,0))))</f>
        <v>-</v>
      </c>
      <c r="G60" s="92" t="str">
        <f>IF(ISBLANK(Tabulka41214[[#This Row],[start. č.]]),"-",IF(Tabulka41214[[#This Row],[příjmení a jméno]]="start. č. nebylo registrováno!","-",IF(VLOOKUP(Tabulka41214[[#This Row],[start. č.]],'3. REGISTRACE'!B:F,5,0)=0,"-",VLOOKUP(Tabulka41214[[#This Row],[start. č.]],'3. REGISTRACE'!B:F,5,0))))</f>
        <v>-</v>
      </c>
      <c r="H60" s="80" t="str">
        <f>IF(OR(Tabulka41214[[#This Row],[pořadí]]="DNF",Tabulka41214[[#This Row],[pořadí]]=" "),"-",TIME(Tabulka41214[[#This Row],[hod]],Tabulka41214[[#This Row],[min]],Tabulka41214[[#This Row],[sek]]))</f>
        <v>-</v>
      </c>
      <c r="I60" s="92" t="str">
        <f>IF(ISBLANK(Tabulka41214[[#This Row],[start. č.]]),"-",IF(Tabulka41214[[#This Row],[příjmení a jméno]]="start. č. nebylo registrováno!","-",IF(VLOOKUP(Tabulka41214[[#This Row],[start. č.]],'3. REGISTRACE'!B:G,6,0)=0,"-",VLOOKUP(Tabulka41214[[#This Row],[start. č.]],'3. REGISTRACE'!B:G,6,0))))</f>
        <v>-</v>
      </c>
      <c r="J60" s="70"/>
      <c r="K60" s="71"/>
      <c r="L60" s="72"/>
      <c r="M60" s="68" t="str">
        <f>IF(AND(ISBLANK(J60),ISBLANK(K60),ISBLANK(L60)),"-",IF(H60&gt;=MAX(H$40:H60),"ok","chyba!!!"))</f>
        <v>-</v>
      </c>
    </row>
    <row r="61" spans="2:13">
      <c r="B61" s="94" t="str">
        <f t="shared" si="1"/>
        <v xml:space="preserve"> </v>
      </c>
      <c r="C61" s="67"/>
      <c r="D61" s="91" t="str">
        <f>IF(ISBLANK(Tabulka41214[[#This Row],[start. č.]]),"-",IF(ISERROR(VLOOKUP(Tabulka41214[[#This Row],[start. č.]],'3. REGISTRACE'!B:F,2,0)),"start. č. nebylo registrováno!",VLOOKUP(Tabulka41214[[#This Row],[start. č.]],'3. REGISTRACE'!B:F,2,0)))</f>
        <v>-</v>
      </c>
      <c r="E61" s="92" t="str">
        <f>IF(ISBLANK(Tabulka41214[[#This Row],[start. č.]]),"-",IF(ISERROR(VLOOKUP(Tabulka41214[[#This Row],[start. č.]],'3. REGISTRACE'!B:F,3,0)),"-",VLOOKUP(Tabulka41214[[#This Row],[start. č.]],'3. REGISTRACE'!B:F,3,0)))</f>
        <v>-</v>
      </c>
      <c r="F61" s="93" t="str">
        <f>IF(ISBLANK(Tabulka41214[[#This Row],[start. č.]]),"-",IF(Tabulka41214[[#This Row],[příjmení a jméno]]="start. č. nebylo registrováno!","-",IF(VLOOKUP(Tabulka41214[[#This Row],[start. č.]],'3. REGISTRACE'!B:F,4,0)=0,"-",VLOOKUP(Tabulka41214[[#This Row],[start. č.]],'3. REGISTRACE'!B:F,4,0))))</f>
        <v>-</v>
      </c>
      <c r="G61" s="92" t="str">
        <f>IF(ISBLANK(Tabulka41214[[#This Row],[start. č.]]),"-",IF(Tabulka41214[[#This Row],[příjmení a jméno]]="start. č. nebylo registrováno!","-",IF(VLOOKUP(Tabulka41214[[#This Row],[start. č.]],'3. REGISTRACE'!B:F,5,0)=0,"-",VLOOKUP(Tabulka41214[[#This Row],[start. č.]],'3. REGISTRACE'!B:F,5,0))))</f>
        <v>-</v>
      </c>
      <c r="H61" s="80" t="str">
        <f>IF(OR(Tabulka41214[[#This Row],[pořadí]]="DNF",Tabulka41214[[#This Row],[pořadí]]=" "),"-",TIME(Tabulka41214[[#This Row],[hod]],Tabulka41214[[#This Row],[min]],Tabulka41214[[#This Row],[sek]]))</f>
        <v>-</v>
      </c>
      <c r="I61" s="92" t="str">
        <f>IF(ISBLANK(Tabulka41214[[#This Row],[start. č.]]),"-",IF(Tabulka41214[[#This Row],[příjmení a jméno]]="start. č. nebylo registrováno!","-",IF(VLOOKUP(Tabulka41214[[#This Row],[start. č.]],'3. REGISTRACE'!B:G,6,0)=0,"-",VLOOKUP(Tabulka41214[[#This Row],[start. č.]],'3. REGISTRACE'!B:G,6,0))))</f>
        <v>-</v>
      </c>
      <c r="J61" s="70"/>
      <c r="K61" s="71"/>
      <c r="L61" s="72"/>
      <c r="M61" s="68" t="str">
        <f>IF(AND(ISBLANK(J61),ISBLANK(K61),ISBLANK(L61)),"-",IF(H61&gt;=MAX(H$40:H61),"ok","chyba!!!"))</f>
        <v>-</v>
      </c>
    </row>
    <row r="62" spans="2:13">
      <c r="B62" s="78" t="str">
        <f t="shared" si="1"/>
        <v xml:space="preserve"> </v>
      </c>
      <c r="C62" s="67"/>
      <c r="D62" s="91" t="str">
        <f>IF(ISBLANK(Tabulka41214[[#This Row],[start. č.]]),"-",IF(ISERROR(VLOOKUP(Tabulka41214[[#This Row],[start. č.]],'3. REGISTRACE'!B:F,2,0)),"start. č. nebylo registrováno!",VLOOKUP(Tabulka41214[[#This Row],[start. č.]],'3. REGISTRACE'!B:F,2,0)))</f>
        <v>-</v>
      </c>
      <c r="E62" s="92" t="str">
        <f>IF(ISBLANK(Tabulka41214[[#This Row],[start. č.]]),"-",IF(ISERROR(VLOOKUP(Tabulka41214[[#This Row],[start. č.]],'3. REGISTRACE'!B:F,3,0)),"-",VLOOKUP(Tabulka41214[[#This Row],[start. č.]],'3. REGISTRACE'!B:F,3,0)))</f>
        <v>-</v>
      </c>
      <c r="F62" s="93" t="str">
        <f>IF(ISBLANK(Tabulka41214[[#This Row],[start. č.]]),"-",IF(Tabulka41214[[#This Row],[příjmení a jméno]]="start. č. nebylo registrováno!","-",IF(VLOOKUP(Tabulka41214[[#This Row],[start. č.]],'3. REGISTRACE'!B:F,4,0)=0,"-",VLOOKUP(Tabulka41214[[#This Row],[start. č.]],'3. REGISTRACE'!B:F,4,0))))</f>
        <v>-</v>
      </c>
      <c r="G62" s="92" t="str">
        <f>IF(ISBLANK(Tabulka41214[[#This Row],[start. č.]]),"-",IF(Tabulka41214[[#This Row],[příjmení a jméno]]="start. č. nebylo registrováno!","-",IF(VLOOKUP(Tabulka41214[[#This Row],[start. č.]],'3. REGISTRACE'!B:F,5,0)=0,"-",VLOOKUP(Tabulka41214[[#This Row],[start. č.]],'3. REGISTRACE'!B:F,5,0))))</f>
        <v>-</v>
      </c>
      <c r="H62" s="80" t="str">
        <f>IF(OR(Tabulka41214[[#This Row],[pořadí]]="DNF",Tabulka41214[[#This Row],[pořadí]]=" "),"-",TIME(Tabulka41214[[#This Row],[hod]],Tabulka41214[[#This Row],[min]],Tabulka41214[[#This Row],[sek]]))</f>
        <v>-</v>
      </c>
      <c r="I62" s="92" t="str">
        <f>IF(ISBLANK(Tabulka41214[[#This Row],[start. č.]]),"-",IF(Tabulka41214[[#This Row],[příjmení a jméno]]="start. č. nebylo registrováno!","-",IF(VLOOKUP(Tabulka41214[[#This Row],[start. č.]],'3. REGISTRACE'!B:G,6,0)=0,"-",VLOOKUP(Tabulka41214[[#This Row],[start. č.]],'3. REGISTRACE'!B:G,6,0))))</f>
        <v>-</v>
      </c>
      <c r="J62" s="70"/>
      <c r="K62" s="71"/>
      <c r="L62" s="72"/>
      <c r="M62" s="68" t="str">
        <f>IF(AND(ISBLANK(J62),ISBLANK(K62),ISBLANK(L62)),"-",IF(H62&gt;=MAX(H$40:H62),"ok","chyba!!!"))</f>
        <v>-</v>
      </c>
    </row>
    <row r="63" spans="2:13">
      <c r="B63" s="94" t="str">
        <f t="shared" si="1"/>
        <v xml:space="preserve"> </v>
      </c>
      <c r="C63" s="67"/>
      <c r="D63" s="91" t="str">
        <f>IF(ISBLANK(Tabulka41214[[#This Row],[start. č.]]),"-",IF(ISERROR(VLOOKUP(Tabulka41214[[#This Row],[start. č.]],'3. REGISTRACE'!B:F,2,0)),"start. č. nebylo registrováno!",VLOOKUP(Tabulka41214[[#This Row],[start. č.]],'3. REGISTRACE'!B:F,2,0)))</f>
        <v>-</v>
      </c>
      <c r="E63" s="92" t="str">
        <f>IF(ISBLANK(Tabulka41214[[#This Row],[start. č.]]),"-",IF(ISERROR(VLOOKUP(Tabulka41214[[#This Row],[start. č.]],'3. REGISTRACE'!B:F,3,0)),"-",VLOOKUP(Tabulka41214[[#This Row],[start. č.]],'3. REGISTRACE'!B:F,3,0)))</f>
        <v>-</v>
      </c>
      <c r="F63" s="93" t="str">
        <f>IF(ISBLANK(Tabulka41214[[#This Row],[start. č.]]),"-",IF(Tabulka41214[[#This Row],[příjmení a jméno]]="start. č. nebylo registrováno!","-",IF(VLOOKUP(Tabulka41214[[#This Row],[start. č.]],'3. REGISTRACE'!B:F,4,0)=0,"-",VLOOKUP(Tabulka41214[[#This Row],[start. č.]],'3. REGISTRACE'!B:F,4,0))))</f>
        <v>-</v>
      </c>
      <c r="G63" s="92" t="str">
        <f>IF(ISBLANK(Tabulka41214[[#This Row],[start. č.]]),"-",IF(Tabulka41214[[#This Row],[příjmení a jméno]]="start. č. nebylo registrováno!","-",IF(VLOOKUP(Tabulka41214[[#This Row],[start. č.]],'3. REGISTRACE'!B:F,5,0)=0,"-",VLOOKUP(Tabulka41214[[#This Row],[start. č.]],'3. REGISTRACE'!B:F,5,0))))</f>
        <v>-</v>
      </c>
      <c r="H63" s="80" t="str">
        <f>IF(OR(Tabulka41214[[#This Row],[pořadí]]="DNF",Tabulka41214[[#This Row],[pořadí]]=" "),"-",TIME(Tabulka41214[[#This Row],[hod]],Tabulka41214[[#This Row],[min]],Tabulka41214[[#This Row],[sek]]))</f>
        <v>-</v>
      </c>
      <c r="I63" s="92" t="str">
        <f>IF(ISBLANK(Tabulka41214[[#This Row],[start. č.]]),"-",IF(Tabulka41214[[#This Row],[příjmení a jméno]]="start. č. nebylo registrováno!","-",IF(VLOOKUP(Tabulka41214[[#This Row],[start. č.]],'3. REGISTRACE'!B:G,6,0)=0,"-",VLOOKUP(Tabulka41214[[#This Row],[start. č.]],'3. REGISTRACE'!B:G,6,0))))</f>
        <v>-</v>
      </c>
      <c r="J63" s="70"/>
      <c r="K63" s="71"/>
      <c r="L63" s="72"/>
      <c r="M63" s="68" t="str">
        <f>IF(AND(ISBLANK(J63),ISBLANK(K63),ISBLANK(L63)),"-",IF(H63&gt;=MAX(H$40:H63),"ok","chyba!!!"))</f>
        <v>-</v>
      </c>
    </row>
    <row r="64" spans="2:13">
      <c r="B64" s="78" t="str">
        <f t="shared" si="1"/>
        <v xml:space="preserve"> </v>
      </c>
      <c r="C64" s="67"/>
      <c r="D64" s="91" t="str">
        <f>IF(ISBLANK(Tabulka41214[[#This Row],[start. č.]]),"-",IF(ISERROR(VLOOKUP(Tabulka41214[[#This Row],[start. č.]],'3. REGISTRACE'!B:F,2,0)),"start. č. nebylo registrováno!",VLOOKUP(Tabulka41214[[#This Row],[start. č.]],'3. REGISTRACE'!B:F,2,0)))</f>
        <v>-</v>
      </c>
      <c r="E64" s="92" t="str">
        <f>IF(ISBLANK(Tabulka41214[[#This Row],[start. č.]]),"-",IF(ISERROR(VLOOKUP(Tabulka41214[[#This Row],[start. č.]],'3. REGISTRACE'!B:F,3,0)),"-",VLOOKUP(Tabulka41214[[#This Row],[start. č.]],'3. REGISTRACE'!B:F,3,0)))</f>
        <v>-</v>
      </c>
      <c r="F64" s="93" t="str">
        <f>IF(ISBLANK(Tabulka41214[[#This Row],[start. č.]]),"-",IF(Tabulka41214[[#This Row],[příjmení a jméno]]="start. č. nebylo registrováno!","-",IF(VLOOKUP(Tabulka41214[[#This Row],[start. č.]],'3. REGISTRACE'!B:F,4,0)=0,"-",VLOOKUP(Tabulka41214[[#This Row],[start. č.]],'3. REGISTRACE'!B:F,4,0))))</f>
        <v>-</v>
      </c>
      <c r="G64" s="92" t="str">
        <f>IF(ISBLANK(Tabulka41214[[#This Row],[start. č.]]),"-",IF(Tabulka41214[[#This Row],[příjmení a jméno]]="start. č. nebylo registrováno!","-",IF(VLOOKUP(Tabulka41214[[#This Row],[start. č.]],'3. REGISTRACE'!B:F,5,0)=0,"-",VLOOKUP(Tabulka41214[[#This Row],[start. č.]],'3. REGISTRACE'!B:F,5,0))))</f>
        <v>-</v>
      </c>
      <c r="H64" s="80" t="str">
        <f>IF(OR(Tabulka41214[[#This Row],[pořadí]]="DNF",Tabulka41214[[#This Row],[pořadí]]=" "),"-",TIME(Tabulka41214[[#This Row],[hod]],Tabulka41214[[#This Row],[min]],Tabulka41214[[#This Row],[sek]]))</f>
        <v>-</v>
      </c>
      <c r="I64" s="92" t="str">
        <f>IF(ISBLANK(Tabulka41214[[#This Row],[start. č.]]),"-",IF(Tabulka41214[[#This Row],[příjmení a jméno]]="start. č. nebylo registrováno!","-",IF(VLOOKUP(Tabulka41214[[#This Row],[start. č.]],'3. REGISTRACE'!B:G,6,0)=0,"-",VLOOKUP(Tabulka41214[[#This Row],[start. č.]],'3. REGISTRACE'!B:G,6,0))))</f>
        <v>-</v>
      </c>
      <c r="J64" s="70"/>
      <c r="K64" s="71"/>
      <c r="L64" s="72"/>
      <c r="M64" s="68" t="str">
        <f>IF(AND(ISBLANK(J64),ISBLANK(K64),ISBLANK(L64)),"-",IF(H64&gt;=MAX(H$40:H64),"ok","chyba!!!"))</f>
        <v>-</v>
      </c>
    </row>
  </sheetData>
  <sheetProtection autoFilter="0"/>
  <mergeCells count="1">
    <mergeCell ref="H3:I3"/>
  </mergeCells>
  <conditionalFormatting sqref="C9:C33 J9:L33 C40:C64 J40:L64">
    <cfRule type="notContainsBlanks" dxfId="207" priority="9">
      <formula>LEN(TRIM(C9))&gt;0</formula>
    </cfRule>
    <cfRule type="containsBlanks" dxfId="206" priority="10">
      <formula>LEN(TRIM(C9))=0</formula>
    </cfRule>
  </conditionalFormatting>
  <conditionalFormatting sqref="D9:D33 D40:D64">
    <cfRule type="containsText" dxfId="205" priority="8" operator="containsText" text="start. č. nebylo registrováno">
      <formula>NOT(ISERROR(SEARCH("start. č. nebylo registrováno",D9)))</formula>
    </cfRule>
  </conditionalFormatting>
  <conditionalFormatting sqref="M9:M33 M40:M64">
    <cfRule type="containsText" dxfId="204" priority="6" operator="containsText" text="chyba">
      <formula>NOT(ISERROR(SEARCH("chyba",M9)))</formula>
    </cfRule>
    <cfRule type="containsText" dxfId="203" priority="7" operator="containsText" text="ok">
      <formula>NOT(ISERROR(SEARCH("ok",M9)))</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7.xml><?xml version="1.0" encoding="utf-8"?>
<worksheet xmlns="http://schemas.openxmlformats.org/spreadsheetml/2006/main" xmlns:r="http://schemas.openxmlformats.org/officeDocument/2006/relationships">
  <sheetPr>
    <tabColor theme="5" tint="0.79998168889431442"/>
  </sheetPr>
  <dimension ref="B2:N64"/>
  <sheetViews>
    <sheetView showGridLines="0" workbookViewId="0">
      <pane ySplit="8" topLeftCell="A9" activePane="bottomLeft" state="frozen"/>
      <selection activeCell="F22" sqref="F22"/>
      <selection pane="bottomLeft"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85546875" style="2" bestFit="1" customWidth="1"/>
    <col min="9" max="9" width="20.7109375" style="2" customWidth="1"/>
    <col min="10" max="10" width="4" style="2" bestFit="1" customWidth="1"/>
    <col min="11" max="11" width="4" style="1" bestFit="1" customWidth="1"/>
    <col min="12" max="12" width="3.5703125" style="2" bestFit="1" customWidth="1"/>
    <col min="13" max="13" width="8" style="1" bestFit="1" customWidth="1"/>
    <col min="14" max="14" width="8" style="2" bestFit="1" customWidth="1"/>
    <col min="15" max="16384" width="9.140625" style="1"/>
  </cols>
  <sheetData>
    <row r="2" spans="2:14" ht="15.75">
      <c r="B2" s="3" t="s">
        <v>183</v>
      </c>
      <c r="D2" s="2"/>
      <c r="E2" s="3" t="s">
        <v>182</v>
      </c>
      <c r="H2" s="1"/>
      <c r="I2" s="7" t="str">
        <f>IF(ISBLANK('1. Index'!C10),"-",'1. Index'!C10)</f>
        <v>Reuter Run Boršov nad Vltavou - děti</v>
      </c>
    </row>
    <row r="3" spans="2:14" ht="15" customHeight="1">
      <c r="B3" s="2"/>
      <c r="D3" s="2"/>
      <c r="H3" s="114">
        <f>IF(ISBLANK('1. Index'!C13),"-",'1. Index'!C13)</f>
        <v>43687</v>
      </c>
      <c r="I3" s="114"/>
    </row>
    <row r="4" spans="2:14">
      <c r="B4" s="22" t="s">
        <v>33</v>
      </c>
      <c r="K4" s="115"/>
      <c r="L4" s="115"/>
    </row>
    <row r="5" spans="2:14">
      <c r="B5" s="1" t="s">
        <v>70</v>
      </c>
    </row>
    <row r="6" spans="2:14">
      <c r="B6" s="1" t="s">
        <v>71</v>
      </c>
    </row>
    <row r="8" spans="2:14">
      <c r="B8" s="1" t="s">
        <v>13</v>
      </c>
      <c r="C8" s="2" t="s">
        <v>0</v>
      </c>
      <c r="D8" s="1" t="s">
        <v>14</v>
      </c>
      <c r="E8" s="2" t="s">
        <v>3</v>
      </c>
      <c r="F8" s="1" t="s">
        <v>1</v>
      </c>
      <c r="G8" s="2" t="s">
        <v>2</v>
      </c>
      <c r="H8" s="40" t="s">
        <v>18</v>
      </c>
      <c r="I8" s="2" t="s">
        <v>5</v>
      </c>
      <c r="J8" s="2" t="s">
        <v>15</v>
      </c>
      <c r="K8" s="2" t="s">
        <v>16</v>
      </c>
      <c r="L8" s="2" t="s">
        <v>17</v>
      </c>
      <c r="M8" s="48" t="s">
        <v>84</v>
      </c>
      <c r="N8" s="1"/>
    </row>
    <row r="9" spans="2:14">
      <c r="B9" s="78">
        <f t="shared" ref="B9:B33" si="0">IF(B8="pořadí",1,IF(AND(J9=99,K9=99,L9=99),"DNF",IF(D9="-"," ",B8+1)))</f>
        <v>1</v>
      </c>
      <c r="C9" s="41">
        <v>3</v>
      </c>
      <c r="D9" s="76" t="str">
        <f>IF(ISBLANK(Tabulka49[[#This Row],[start. č.]]),"-",IF(ISERROR(VLOOKUP(Tabulka49[[#This Row],[start. č.]],'3. REGISTRACE'!B:F,2,0)),"start. č. nebylo registrováno!",VLOOKUP(Tabulka49[[#This Row],[start. č.]],'3. REGISTRACE'!B:F,2,0)))</f>
        <v>Sedlák Tomáš</v>
      </c>
      <c r="E9" s="77">
        <f>IF(ISBLANK(Tabulka49[[#This Row],[start. č.]]),"-",IF(ISERROR(VLOOKUP(Tabulka49[[#This Row],[start. č.]],'3. REGISTRACE'!B:F,3,0)),"-",VLOOKUP(Tabulka49[[#This Row],[start. č.]],'3. REGISTRACE'!B:F,3,0)))</f>
        <v>2010</v>
      </c>
      <c r="F9" s="79" t="str">
        <f>IF(ISBLANK(Tabulka49[[#This Row],[start. č.]]),"-",IF(Tabulka49[[#This Row],[příjmení a jméno]]="start. č. nebylo registrováno!","-",IF(VLOOKUP(Tabulka49[[#This Row],[start. č.]],'3. REGISTRACE'!B:F,4,0)=0,"-",VLOOKUP(Tabulka49[[#This Row],[start. č.]],'3. REGISTRACE'!B:F,4,0))))</f>
        <v>SK Čéčova</v>
      </c>
      <c r="G9" s="77" t="str">
        <f>IF(ISBLANK(Tabulka49[[#This Row],[start. č.]]),"-",IF(Tabulka49[[#This Row],[příjmení a jméno]]="start. č. nebylo registrováno!","-",IF(VLOOKUP(Tabulka49[[#This Row],[start. č.]],'3. REGISTRACE'!B:F,5,0)=0,"-",VLOOKUP(Tabulka49[[#This Row],[start. č.]],'3. REGISTRACE'!B:F,5,0))))</f>
        <v>M</v>
      </c>
      <c r="H9" s="80">
        <f>IF(OR(Tabulka49[[#This Row],[pořadí]]="DNF",Tabulka49[[#This Row],[pořadí]]=" "),"-",TIME(Tabulka49[[#This Row],[hod]],Tabulka49[[#This Row],[min]],Tabulka49[[#This Row],[sek]]))</f>
        <v>1.3194444444444443E-3</v>
      </c>
      <c r="I9" s="77" t="str">
        <f>IF(ISBLANK(Tabulka49[[#This Row],[start. č.]]),"-",IF(Tabulka49[[#This Row],[příjmení a jméno]]="start. č. nebylo registrováno!","-",IF(VLOOKUP(Tabulka49[[#This Row],[start. č.]],'3. REGISTRACE'!B:G,6,0)=0,"-",VLOOKUP(Tabulka49[[#This Row],[start. č.]],'3. REGISTRACE'!B:G,6,0))))</f>
        <v>Nejmladší žactvo H</v>
      </c>
      <c r="J9" s="46">
        <v>0</v>
      </c>
      <c r="K9" s="43">
        <v>1</v>
      </c>
      <c r="L9" s="47">
        <v>54</v>
      </c>
      <c r="M9" s="49" t="str">
        <f>IF(AND(ISBLANK(J9),ISBLANK(K9),ISBLANK(L9)),"-",IF(H9&gt;=MAX(H$9:H9),"ok","chyba!!!"))</f>
        <v>ok</v>
      </c>
      <c r="N9" s="1"/>
    </row>
    <row r="10" spans="2:14">
      <c r="B10" s="78">
        <f t="shared" si="0"/>
        <v>2</v>
      </c>
      <c r="C10" s="41">
        <v>45</v>
      </c>
      <c r="D10" s="76" t="str">
        <f>IF(ISBLANK(Tabulka49[[#This Row],[start. č.]]),"-",IF(ISERROR(VLOOKUP(Tabulka49[[#This Row],[start. č.]],'3. REGISTRACE'!B:F,2,0)),"start. č. nebylo registrováno!",VLOOKUP(Tabulka49[[#This Row],[start. č.]],'3. REGISTRACE'!B:F,2,0)))</f>
        <v>Eistelt Samuel</v>
      </c>
      <c r="E10" s="77">
        <f>IF(ISBLANK(Tabulka49[[#This Row],[start. č.]]),"-",IF(ISERROR(VLOOKUP(Tabulka49[[#This Row],[start. č.]],'3. REGISTRACE'!B:F,3,0)),"-",VLOOKUP(Tabulka49[[#This Row],[start. č.]],'3. REGISTRACE'!B:F,3,0)))</f>
        <v>2010</v>
      </c>
      <c r="F10" s="79" t="str">
        <f>IF(ISBLANK(Tabulka49[[#This Row],[start. č.]]),"-",IF(Tabulka49[[#This Row],[příjmení a jméno]]="start. č. nebylo registrováno!","-",IF(VLOOKUP(Tabulka49[[#This Row],[start. č.]],'3. REGISTRACE'!B:F,4,0)=0,"-",VLOOKUP(Tabulka49[[#This Row],[start. č.]],'3. REGISTRACE'!B:F,4,0))))</f>
        <v>HC Motor</v>
      </c>
      <c r="G10" s="77" t="str">
        <f>IF(ISBLANK(Tabulka49[[#This Row],[start. č.]]),"-",IF(Tabulka49[[#This Row],[příjmení a jméno]]="start. č. nebylo registrováno!","-",IF(VLOOKUP(Tabulka49[[#This Row],[start. č.]],'3. REGISTRACE'!B:F,5,0)=0,"-",VLOOKUP(Tabulka49[[#This Row],[start. č.]],'3. REGISTRACE'!B:F,5,0))))</f>
        <v>M</v>
      </c>
      <c r="H10" s="80">
        <f>IF(OR(Tabulka49[[#This Row],[pořadí]]="DNF",Tabulka49[[#This Row],[pořadí]]=" "),"-",TIME(Tabulka49[[#This Row],[hod]],Tabulka49[[#This Row],[min]],Tabulka49[[#This Row],[sek]]))</f>
        <v>1.423611111111111E-3</v>
      </c>
      <c r="I10" s="77" t="str">
        <f>IF(ISBLANK(Tabulka49[[#This Row],[start. č.]]),"-",IF(Tabulka49[[#This Row],[příjmení a jméno]]="start. č. nebylo registrováno!","-",IF(VLOOKUP(Tabulka49[[#This Row],[start. č.]],'3. REGISTRACE'!B:G,6,0)=0,"-",VLOOKUP(Tabulka49[[#This Row],[start. č.]],'3. REGISTRACE'!B:G,6,0))))</f>
        <v>Nejmladší žactvo H</v>
      </c>
      <c r="J10" s="46">
        <v>0</v>
      </c>
      <c r="K10" s="43">
        <v>2</v>
      </c>
      <c r="L10" s="47">
        <v>3</v>
      </c>
      <c r="M10" s="49" t="str">
        <f>IF(AND(ISBLANK(J10),ISBLANK(K10),ISBLANK(L10)),"-",IF(H10&gt;=MAX(H$9:H10),"ok","chyba!!!"))</f>
        <v>ok</v>
      </c>
      <c r="N10" s="1"/>
    </row>
    <row r="11" spans="2:14">
      <c r="B11" s="78">
        <f t="shared" si="0"/>
        <v>3</v>
      </c>
      <c r="C11" s="41">
        <v>34</v>
      </c>
      <c r="D11" s="76" t="str">
        <f>IF(ISBLANK(Tabulka49[[#This Row],[start. č.]]),"-",IF(ISERROR(VLOOKUP(Tabulka49[[#This Row],[start. č.]],'3. REGISTRACE'!B:F,2,0)),"start. č. nebylo registrováno!",VLOOKUP(Tabulka49[[#This Row],[start. č.]],'3. REGISTRACE'!B:F,2,0)))</f>
        <v xml:space="preserve">Matouš Martin </v>
      </c>
      <c r="E11" s="77">
        <f>IF(ISBLANK(Tabulka49[[#This Row],[start. č.]]),"-",IF(ISERROR(VLOOKUP(Tabulka49[[#This Row],[start. č.]],'3. REGISTRACE'!B:F,3,0)),"-",VLOOKUP(Tabulka49[[#This Row],[start. č.]],'3. REGISTRACE'!B:F,3,0)))</f>
        <v>2009</v>
      </c>
      <c r="F11" s="79" t="str">
        <f>IF(ISBLANK(Tabulka49[[#This Row],[start. č.]]),"-",IF(Tabulka49[[#This Row],[příjmení a jméno]]="start. č. nebylo registrováno!","-",IF(VLOOKUP(Tabulka49[[#This Row],[start. č.]],'3. REGISTRACE'!B:F,4,0)=0,"-",VLOOKUP(Tabulka49[[#This Row],[start. č.]],'3. REGISTRACE'!B:F,4,0))))</f>
        <v>Neznašov</v>
      </c>
      <c r="G11" s="77" t="str">
        <f>IF(ISBLANK(Tabulka49[[#This Row],[start. č.]]),"-",IF(Tabulka49[[#This Row],[příjmení a jméno]]="start. č. nebylo registrováno!","-",IF(VLOOKUP(Tabulka49[[#This Row],[start. č.]],'3. REGISTRACE'!B:F,5,0)=0,"-",VLOOKUP(Tabulka49[[#This Row],[start. č.]],'3. REGISTRACE'!B:F,5,0))))</f>
        <v>M</v>
      </c>
      <c r="H11" s="80">
        <f>IF(OR(Tabulka49[[#This Row],[pořadí]]="DNF",Tabulka49[[#This Row],[pořadí]]=" "),"-",TIME(Tabulka49[[#This Row],[hod]],Tabulka49[[#This Row],[min]],Tabulka49[[#This Row],[sek]]))</f>
        <v>1.5509259259259261E-3</v>
      </c>
      <c r="I11" s="77" t="str">
        <f>IF(ISBLANK(Tabulka49[[#This Row],[start. č.]]),"-",IF(Tabulka49[[#This Row],[příjmení a jméno]]="start. č. nebylo registrováno!","-",IF(VLOOKUP(Tabulka49[[#This Row],[start. č.]],'3. REGISTRACE'!B:G,6,0)=0,"-",VLOOKUP(Tabulka49[[#This Row],[start. č.]],'3. REGISTRACE'!B:G,6,0))))</f>
        <v>Nejmladší žactvo H</v>
      </c>
      <c r="J11" s="46">
        <v>0</v>
      </c>
      <c r="K11" s="43">
        <v>2</v>
      </c>
      <c r="L11" s="47">
        <v>14</v>
      </c>
      <c r="M11" s="49" t="str">
        <f>IF(AND(ISBLANK(J11),ISBLANK(K11),ISBLANK(L11)),"-",IF(H11&gt;=MAX(H$9:H11),"ok","chyba!!!"))</f>
        <v>ok</v>
      </c>
      <c r="N11" s="1"/>
    </row>
    <row r="12" spans="2:14">
      <c r="B12" s="78">
        <f t="shared" si="0"/>
        <v>4</v>
      </c>
      <c r="C12" s="41">
        <v>67</v>
      </c>
      <c r="D12" s="76" t="str">
        <f>IF(ISBLANK(Tabulka49[[#This Row],[start. č.]]),"-",IF(ISERROR(VLOOKUP(Tabulka49[[#This Row],[start. č.]],'3. REGISTRACE'!B:F,2,0)),"start. č. nebylo registrováno!",VLOOKUP(Tabulka49[[#This Row],[start. č.]],'3. REGISTRACE'!B:F,2,0)))</f>
        <v>Durdil Tomáš</v>
      </c>
      <c r="E12" s="77">
        <f>IF(ISBLANK(Tabulka49[[#This Row],[start. č.]]),"-",IF(ISERROR(VLOOKUP(Tabulka49[[#This Row],[start. č.]],'3. REGISTRACE'!B:F,3,0)),"-",VLOOKUP(Tabulka49[[#This Row],[start. č.]],'3. REGISTRACE'!B:F,3,0)))</f>
        <v>2010</v>
      </c>
      <c r="F12" s="79" t="str">
        <f>IF(ISBLANK(Tabulka49[[#This Row],[start. č.]]),"-",IF(Tabulka49[[#This Row],[příjmení a jméno]]="start. č. nebylo registrováno!","-",IF(VLOOKUP(Tabulka49[[#This Row],[start. č.]],'3. REGISTRACE'!B:F,4,0)=0,"-",VLOOKUP(Tabulka49[[#This Row],[start. č.]],'3. REGISTRACE'!B:F,4,0))))</f>
        <v>Mokrovraty</v>
      </c>
      <c r="G12" s="77" t="str">
        <f>IF(ISBLANK(Tabulka49[[#This Row],[start. č.]]),"-",IF(Tabulka49[[#This Row],[příjmení a jméno]]="start. č. nebylo registrováno!","-",IF(VLOOKUP(Tabulka49[[#This Row],[start. č.]],'3. REGISTRACE'!B:F,5,0)=0,"-",VLOOKUP(Tabulka49[[#This Row],[start. č.]],'3. REGISTRACE'!B:F,5,0))))</f>
        <v>M</v>
      </c>
      <c r="H12" s="80">
        <f>IF(OR(Tabulka49[[#This Row],[pořadí]]="DNF",Tabulka49[[#This Row],[pořadí]]=" "),"-",TIME(Tabulka49[[#This Row],[hod]],Tabulka49[[#This Row],[min]],Tabulka49[[#This Row],[sek]]))</f>
        <v>1.6087962962962963E-3</v>
      </c>
      <c r="I12" s="77" t="str">
        <f>IF(ISBLANK(Tabulka49[[#This Row],[start. č.]]),"-",IF(Tabulka49[[#This Row],[příjmení a jméno]]="start. č. nebylo registrováno!","-",IF(VLOOKUP(Tabulka49[[#This Row],[start. č.]],'3. REGISTRACE'!B:G,6,0)=0,"-",VLOOKUP(Tabulka49[[#This Row],[start. č.]],'3. REGISTRACE'!B:G,6,0))))</f>
        <v>Nejmladší žactvo H</v>
      </c>
      <c r="J12" s="46">
        <v>0</v>
      </c>
      <c r="K12" s="43">
        <v>2</v>
      </c>
      <c r="L12" s="47">
        <v>19</v>
      </c>
      <c r="M12" s="49" t="str">
        <f>IF(AND(ISBLANK(J12),ISBLANK(K12),ISBLANK(L12)),"-",IF(H12&gt;=MAX(H$9:H12),"ok","chyba!!!"))</f>
        <v>ok</v>
      </c>
      <c r="N12" s="1"/>
    </row>
    <row r="13" spans="2:14">
      <c r="B13" s="78">
        <f t="shared" si="0"/>
        <v>5</v>
      </c>
      <c r="C13" s="41">
        <v>63</v>
      </c>
      <c r="D13" s="76" t="str">
        <f>IF(ISBLANK(Tabulka49[[#This Row],[start. č.]]),"-",IF(ISERROR(VLOOKUP(Tabulka49[[#This Row],[start. č.]],'3. REGISTRACE'!B:F,2,0)),"start. č. nebylo registrováno!",VLOOKUP(Tabulka49[[#This Row],[start. č.]],'3. REGISTRACE'!B:F,2,0)))</f>
        <v>Svoboda Samuel</v>
      </c>
      <c r="E13" s="77">
        <f>IF(ISBLANK(Tabulka49[[#This Row],[start. č.]]),"-",IF(ISERROR(VLOOKUP(Tabulka49[[#This Row],[start. č.]],'3. REGISTRACE'!B:F,3,0)),"-",VLOOKUP(Tabulka49[[#This Row],[start. č.]],'3. REGISTRACE'!B:F,3,0)))</f>
        <v>2009</v>
      </c>
      <c r="F13" s="79" t="str">
        <f>IF(ISBLANK(Tabulka49[[#This Row],[start. č.]]),"-",IF(Tabulka49[[#This Row],[příjmení a jméno]]="start. č. nebylo registrováno!","-",IF(VLOOKUP(Tabulka49[[#This Row],[start. č.]],'3. REGISTRACE'!B:F,4,0)=0,"-",VLOOKUP(Tabulka49[[#This Row],[start. č.]],'3. REGISTRACE'!B:F,4,0))))</f>
        <v>Boršov nad Vltavou</v>
      </c>
      <c r="G13" s="77" t="str">
        <f>IF(ISBLANK(Tabulka49[[#This Row],[start. č.]]),"-",IF(Tabulka49[[#This Row],[příjmení a jméno]]="start. č. nebylo registrováno!","-",IF(VLOOKUP(Tabulka49[[#This Row],[start. č.]],'3. REGISTRACE'!B:F,5,0)=0,"-",VLOOKUP(Tabulka49[[#This Row],[start. č.]],'3. REGISTRACE'!B:F,5,0))))</f>
        <v>M</v>
      </c>
      <c r="H13" s="80">
        <f>IF(OR(Tabulka49[[#This Row],[pořadí]]="DNF",Tabulka49[[#This Row],[pořadí]]=" "),"-",TIME(Tabulka49[[#This Row],[hod]],Tabulka49[[#This Row],[min]],Tabulka49[[#This Row],[sek]]))</f>
        <v>1.7939814814814815E-3</v>
      </c>
      <c r="I13" s="77" t="str">
        <f>IF(ISBLANK(Tabulka49[[#This Row],[start. č.]]),"-",IF(Tabulka49[[#This Row],[příjmení a jméno]]="start. č. nebylo registrováno!","-",IF(VLOOKUP(Tabulka49[[#This Row],[start. č.]],'3. REGISTRACE'!B:G,6,0)=0,"-",VLOOKUP(Tabulka49[[#This Row],[start. č.]],'3. REGISTRACE'!B:G,6,0))))</f>
        <v>Nejmladší žactvo H</v>
      </c>
      <c r="J13" s="46">
        <v>0</v>
      </c>
      <c r="K13" s="43">
        <v>2</v>
      </c>
      <c r="L13" s="47">
        <v>35</v>
      </c>
      <c r="M13" s="49" t="str">
        <f>IF(AND(ISBLANK(J13),ISBLANK(K13),ISBLANK(L13)),"-",IF(H13&gt;=MAX(H$9:H13),"ok","chyba!!!"))</f>
        <v>ok</v>
      </c>
      <c r="N13" s="1"/>
    </row>
    <row r="14" spans="2:14">
      <c r="B14" s="86" t="str">
        <f t="shared" si="0"/>
        <v xml:space="preserve"> </v>
      </c>
      <c r="C14" s="58"/>
      <c r="D14" s="87" t="str">
        <f>IF(ISBLANK(Tabulka49[[#This Row],[start. č.]]),"-",IF(ISERROR(VLOOKUP(Tabulka49[[#This Row],[start. č.]],'3. REGISTRACE'!B:F,2,0)),"start. č. nebylo registrováno!",VLOOKUP(Tabulka49[[#This Row],[start. č.]],'3. REGISTRACE'!B:F,2,0)))</f>
        <v>-</v>
      </c>
      <c r="E14" s="88" t="str">
        <f>IF(ISBLANK(Tabulka49[[#This Row],[start. č.]]),"-",IF(ISERROR(VLOOKUP(Tabulka49[[#This Row],[start. č.]],'3. REGISTRACE'!B:F,3,0)),"-",VLOOKUP(Tabulka49[[#This Row],[start. č.]],'3. REGISTRACE'!B:F,3,0)))</f>
        <v>-</v>
      </c>
      <c r="F14" s="89" t="str">
        <f>IF(ISBLANK(Tabulka49[[#This Row],[start. č.]]),"-",IF(Tabulka49[[#This Row],[příjmení a jméno]]="start. č. nebylo registrováno!","-",IF(VLOOKUP(Tabulka49[[#This Row],[start. č.]],'3. REGISTRACE'!B:F,4,0)=0,"-",VLOOKUP(Tabulka49[[#This Row],[start. č.]],'3. REGISTRACE'!B:F,4,0))))</f>
        <v>-</v>
      </c>
      <c r="G14" s="88" t="str">
        <f>IF(ISBLANK(Tabulka49[[#This Row],[start. č.]]),"-",IF(Tabulka49[[#This Row],[příjmení a jméno]]="start. č. nebylo registrováno!","-",IF(VLOOKUP(Tabulka49[[#This Row],[start. č.]],'3. REGISTRACE'!B:F,5,0)=0,"-",VLOOKUP(Tabulka49[[#This Row],[start. č.]],'3. REGISTRACE'!B:F,5,0))))</f>
        <v>-</v>
      </c>
      <c r="H14" s="90" t="str">
        <f>IF(OR(Tabulka49[[#This Row],[pořadí]]="DNF",Tabulka49[[#This Row],[pořadí]]=" "),"-",TIME(Tabulka49[[#This Row],[hod]],Tabulka49[[#This Row],[min]],Tabulka49[[#This Row],[sek]]))</f>
        <v>-</v>
      </c>
      <c r="I14" s="88" t="str">
        <f>IF(ISBLANK(Tabulka49[[#This Row],[start. č.]]),"-",IF(Tabulka49[[#This Row],[příjmení a jméno]]="start. č. nebylo registrováno!","-",IF(VLOOKUP(Tabulka49[[#This Row],[start. č.]],'3. REGISTRACE'!B:G,6,0)=0,"-",VLOOKUP(Tabulka49[[#This Row],[start. č.]],'3. REGISTRACE'!B:G,6,0))))</f>
        <v>-</v>
      </c>
      <c r="J14" s="59"/>
      <c r="K14" s="60"/>
      <c r="L14" s="61"/>
      <c r="M14" s="49" t="str">
        <f>IF(AND(ISBLANK(J14),ISBLANK(K14),ISBLANK(L14)),"-",IF(H14&gt;=MAX(H$9:H14),"ok","chyba!!!"))</f>
        <v>-</v>
      </c>
      <c r="N14" s="1"/>
    </row>
    <row r="15" spans="2:14">
      <c r="B15" s="86" t="str">
        <f t="shared" si="0"/>
        <v xml:space="preserve"> </v>
      </c>
      <c r="C15" s="58"/>
      <c r="D15" s="87" t="str">
        <f>IF(ISBLANK(Tabulka49[[#This Row],[start. č.]]),"-",IF(ISERROR(VLOOKUP(Tabulka49[[#This Row],[start. č.]],'3. REGISTRACE'!B:F,2,0)),"start. č. nebylo registrováno!",VLOOKUP(Tabulka49[[#This Row],[start. č.]],'3. REGISTRACE'!B:F,2,0)))</f>
        <v>-</v>
      </c>
      <c r="E15" s="88" t="str">
        <f>IF(ISBLANK(Tabulka49[[#This Row],[start. č.]]),"-",IF(ISERROR(VLOOKUP(Tabulka49[[#This Row],[start. č.]],'3. REGISTRACE'!B:F,3,0)),"-",VLOOKUP(Tabulka49[[#This Row],[start. č.]],'3. REGISTRACE'!B:F,3,0)))</f>
        <v>-</v>
      </c>
      <c r="F15" s="89" t="str">
        <f>IF(ISBLANK(Tabulka49[[#This Row],[start. č.]]),"-",IF(Tabulka49[[#This Row],[příjmení a jméno]]="start. č. nebylo registrováno!","-",IF(VLOOKUP(Tabulka49[[#This Row],[start. č.]],'3. REGISTRACE'!B:F,4,0)=0,"-",VLOOKUP(Tabulka49[[#This Row],[start. č.]],'3. REGISTRACE'!B:F,4,0))))</f>
        <v>-</v>
      </c>
      <c r="G15" s="88" t="str">
        <f>IF(ISBLANK(Tabulka49[[#This Row],[start. č.]]),"-",IF(Tabulka49[[#This Row],[příjmení a jméno]]="start. č. nebylo registrováno!","-",IF(VLOOKUP(Tabulka49[[#This Row],[start. č.]],'3. REGISTRACE'!B:F,5,0)=0,"-",VLOOKUP(Tabulka49[[#This Row],[start. č.]],'3. REGISTRACE'!B:F,5,0))))</f>
        <v>-</v>
      </c>
      <c r="H15" s="90" t="str">
        <f>IF(OR(Tabulka49[[#This Row],[pořadí]]="DNF",Tabulka49[[#This Row],[pořadí]]=" "),"-",TIME(Tabulka49[[#This Row],[hod]],Tabulka49[[#This Row],[min]],Tabulka49[[#This Row],[sek]]))</f>
        <v>-</v>
      </c>
      <c r="I15" s="88" t="str">
        <f>IF(ISBLANK(Tabulka49[[#This Row],[start. č.]]),"-",IF(Tabulka49[[#This Row],[příjmení a jméno]]="start. č. nebylo registrováno!","-",IF(VLOOKUP(Tabulka49[[#This Row],[start. č.]],'3. REGISTRACE'!B:G,6,0)=0,"-",VLOOKUP(Tabulka49[[#This Row],[start. č.]],'3. REGISTRACE'!B:G,6,0))))</f>
        <v>-</v>
      </c>
      <c r="J15" s="59"/>
      <c r="K15" s="60"/>
      <c r="L15" s="61"/>
      <c r="M15" s="49" t="str">
        <f>IF(AND(ISBLANK(J15),ISBLANK(K15),ISBLANK(L15)),"-",IF(H15&gt;=MAX(H$9:H15),"ok","chyba!!!"))</f>
        <v>-</v>
      </c>
      <c r="N15" s="1"/>
    </row>
    <row r="16" spans="2:14">
      <c r="B16" s="86" t="str">
        <f t="shared" si="0"/>
        <v xml:space="preserve"> </v>
      </c>
      <c r="C16" s="58"/>
      <c r="D16" s="87" t="str">
        <f>IF(ISBLANK(Tabulka49[[#This Row],[start. č.]]),"-",IF(ISERROR(VLOOKUP(Tabulka49[[#This Row],[start. č.]],'3. REGISTRACE'!B:F,2,0)),"start. č. nebylo registrováno!",VLOOKUP(Tabulka49[[#This Row],[start. č.]],'3. REGISTRACE'!B:F,2,0)))</f>
        <v>-</v>
      </c>
      <c r="E16" s="88" t="str">
        <f>IF(ISBLANK(Tabulka49[[#This Row],[start. č.]]),"-",IF(ISERROR(VLOOKUP(Tabulka49[[#This Row],[start. č.]],'3. REGISTRACE'!B:F,3,0)),"-",VLOOKUP(Tabulka49[[#This Row],[start. č.]],'3. REGISTRACE'!B:F,3,0)))</f>
        <v>-</v>
      </c>
      <c r="F16" s="89" t="str">
        <f>IF(ISBLANK(Tabulka49[[#This Row],[start. č.]]),"-",IF(Tabulka49[[#This Row],[příjmení a jméno]]="start. č. nebylo registrováno!","-",IF(VLOOKUP(Tabulka49[[#This Row],[start. č.]],'3. REGISTRACE'!B:F,4,0)=0,"-",VLOOKUP(Tabulka49[[#This Row],[start. č.]],'3. REGISTRACE'!B:F,4,0))))</f>
        <v>-</v>
      </c>
      <c r="G16" s="88" t="str">
        <f>IF(ISBLANK(Tabulka49[[#This Row],[start. č.]]),"-",IF(Tabulka49[[#This Row],[příjmení a jméno]]="start. č. nebylo registrováno!","-",IF(VLOOKUP(Tabulka49[[#This Row],[start. č.]],'3. REGISTRACE'!B:F,5,0)=0,"-",VLOOKUP(Tabulka49[[#This Row],[start. č.]],'3. REGISTRACE'!B:F,5,0))))</f>
        <v>-</v>
      </c>
      <c r="H16" s="90" t="str">
        <f>IF(OR(Tabulka49[[#This Row],[pořadí]]="DNF",Tabulka49[[#This Row],[pořadí]]=" "),"-",TIME(Tabulka49[[#This Row],[hod]],Tabulka49[[#This Row],[min]],Tabulka49[[#This Row],[sek]]))</f>
        <v>-</v>
      </c>
      <c r="I16" s="88" t="str">
        <f>IF(ISBLANK(Tabulka49[[#This Row],[start. č.]]),"-",IF(Tabulka49[[#This Row],[příjmení a jméno]]="start. č. nebylo registrováno!","-",IF(VLOOKUP(Tabulka49[[#This Row],[start. č.]],'3. REGISTRACE'!B:G,6,0)=0,"-",VLOOKUP(Tabulka49[[#This Row],[start. č.]],'3. REGISTRACE'!B:G,6,0))))</f>
        <v>-</v>
      </c>
      <c r="J16" s="59"/>
      <c r="K16" s="60"/>
      <c r="L16" s="61"/>
      <c r="M16" s="49" t="str">
        <f>IF(AND(ISBLANK(J16),ISBLANK(K16),ISBLANK(L16)),"-",IF(H16&gt;=MAX(H$9:H16),"ok","chyba!!!"))</f>
        <v>-</v>
      </c>
      <c r="N16" s="1"/>
    </row>
    <row r="17" spans="2:14">
      <c r="B17" s="86" t="str">
        <f t="shared" si="0"/>
        <v xml:space="preserve"> </v>
      </c>
      <c r="C17" s="58"/>
      <c r="D17" s="87" t="str">
        <f>IF(ISBLANK(Tabulka49[[#This Row],[start. č.]]),"-",IF(ISERROR(VLOOKUP(Tabulka49[[#This Row],[start. č.]],'3. REGISTRACE'!B:F,2,0)),"start. č. nebylo registrováno!",VLOOKUP(Tabulka49[[#This Row],[start. č.]],'3. REGISTRACE'!B:F,2,0)))</f>
        <v>-</v>
      </c>
      <c r="E17" s="88" t="str">
        <f>IF(ISBLANK(Tabulka49[[#This Row],[start. č.]]),"-",IF(ISERROR(VLOOKUP(Tabulka49[[#This Row],[start. č.]],'3. REGISTRACE'!B:F,3,0)),"-",VLOOKUP(Tabulka49[[#This Row],[start. č.]],'3. REGISTRACE'!B:F,3,0)))</f>
        <v>-</v>
      </c>
      <c r="F17" s="89" t="str">
        <f>IF(ISBLANK(Tabulka49[[#This Row],[start. č.]]),"-",IF(Tabulka49[[#This Row],[příjmení a jméno]]="start. č. nebylo registrováno!","-",IF(VLOOKUP(Tabulka49[[#This Row],[start. č.]],'3. REGISTRACE'!B:F,4,0)=0,"-",VLOOKUP(Tabulka49[[#This Row],[start. č.]],'3. REGISTRACE'!B:F,4,0))))</f>
        <v>-</v>
      </c>
      <c r="G17" s="88" t="str">
        <f>IF(ISBLANK(Tabulka49[[#This Row],[start. č.]]),"-",IF(Tabulka49[[#This Row],[příjmení a jméno]]="start. č. nebylo registrováno!","-",IF(VLOOKUP(Tabulka49[[#This Row],[start. č.]],'3. REGISTRACE'!B:F,5,0)=0,"-",VLOOKUP(Tabulka49[[#This Row],[start. č.]],'3. REGISTRACE'!B:F,5,0))))</f>
        <v>-</v>
      </c>
      <c r="H17" s="90" t="str">
        <f>IF(OR(Tabulka49[[#This Row],[pořadí]]="DNF",Tabulka49[[#This Row],[pořadí]]=" "),"-",TIME(Tabulka49[[#This Row],[hod]],Tabulka49[[#This Row],[min]],Tabulka49[[#This Row],[sek]]))</f>
        <v>-</v>
      </c>
      <c r="I17" s="88" t="str">
        <f>IF(ISBLANK(Tabulka49[[#This Row],[start. č.]]),"-",IF(Tabulka49[[#This Row],[příjmení a jméno]]="start. č. nebylo registrováno!","-",IF(VLOOKUP(Tabulka49[[#This Row],[start. č.]],'3. REGISTRACE'!B:G,6,0)=0,"-",VLOOKUP(Tabulka49[[#This Row],[start. č.]],'3. REGISTRACE'!B:G,6,0))))</f>
        <v>-</v>
      </c>
      <c r="J17" s="59"/>
      <c r="K17" s="60"/>
      <c r="L17" s="61"/>
      <c r="M17" s="49" t="str">
        <f>IF(AND(ISBLANK(J17),ISBLANK(K17),ISBLANK(L17)),"-",IF(H17&gt;=MAX(H$9:H17),"ok","chyba!!!"))</f>
        <v>-</v>
      </c>
      <c r="N17" s="1"/>
    </row>
    <row r="18" spans="2:14">
      <c r="B18" s="86" t="str">
        <f t="shared" si="0"/>
        <v xml:space="preserve"> </v>
      </c>
      <c r="C18" s="58"/>
      <c r="D18" s="87" t="str">
        <f>IF(ISBLANK(Tabulka49[[#This Row],[start. č.]]),"-",IF(ISERROR(VLOOKUP(Tabulka49[[#This Row],[start. č.]],'3. REGISTRACE'!B:F,2,0)),"start. č. nebylo registrováno!",VLOOKUP(Tabulka49[[#This Row],[start. č.]],'3. REGISTRACE'!B:F,2,0)))</f>
        <v>-</v>
      </c>
      <c r="E18" s="88" t="str">
        <f>IF(ISBLANK(Tabulka49[[#This Row],[start. č.]]),"-",IF(ISERROR(VLOOKUP(Tabulka49[[#This Row],[start. č.]],'3. REGISTRACE'!B:F,3,0)),"-",VLOOKUP(Tabulka49[[#This Row],[start. č.]],'3. REGISTRACE'!B:F,3,0)))</f>
        <v>-</v>
      </c>
      <c r="F18" s="89" t="str">
        <f>IF(ISBLANK(Tabulka49[[#This Row],[start. č.]]),"-",IF(Tabulka49[[#This Row],[příjmení a jméno]]="start. č. nebylo registrováno!","-",IF(VLOOKUP(Tabulka49[[#This Row],[start. č.]],'3. REGISTRACE'!B:F,4,0)=0,"-",VLOOKUP(Tabulka49[[#This Row],[start. č.]],'3. REGISTRACE'!B:F,4,0))))</f>
        <v>-</v>
      </c>
      <c r="G18" s="88" t="str">
        <f>IF(ISBLANK(Tabulka49[[#This Row],[start. č.]]),"-",IF(Tabulka49[[#This Row],[příjmení a jméno]]="start. č. nebylo registrováno!","-",IF(VLOOKUP(Tabulka49[[#This Row],[start. č.]],'3. REGISTRACE'!B:F,5,0)=0,"-",VLOOKUP(Tabulka49[[#This Row],[start. č.]],'3. REGISTRACE'!B:F,5,0))))</f>
        <v>-</v>
      </c>
      <c r="H18" s="90" t="str">
        <f>IF(OR(Tabulka49[[#This Row],[pořadí]]="DNF",Tabulka49[[#This Row],[pořadí]]=" "),"-",TIME(Tabulka49[[#This Row],[hod]],Tabulka49[[#This Row],[min]],Tabulka49[[#This Row],[sek]]))</f>
        <v>-</v>
      </c>
      <c r="I18" s="88" t="str">
        <f>IF(ISBLANK(Tabulka49[[#This Row],[start. č.]]),"-",IF(Tabulka49[[#This Row],[příjmení a jméno]]="start. č. nebylo registrováno!","-",IF(VLOOKUP(Tabulka49[[#This Row],[start. č.]],'3. REGISTRACE'!B:G,6,0)=0,"-",VLOOKUP(Tabulka49[[#This Row],[start. č.]],'3. REGISTRACE'!B:G,6,0))))</f>
        <v>-</v>
      </c>
      <c r="J18" s="59"/>
      <c r="K18" s="60"/>
      <c r="L18" s="61"/>
      <c r="M18" s="49" t="str">
        <f>IF(AND(ISBLANK(J18),ISBLANK(K18),ISBLANK(L18)),"-",IF(H18&gt;=MAX(H$9:H18),"ok","chyba!!!"))</f>
        <v>-</v>
      </c>
      <c r="N18" s="1"/>
    </row>
    <row r="19" spans="2:14">
      <c r="B19" s="86" t="str">
        <f t="shared" si="0"/>
        <v xml:space="preserve"> </v>
      </c>
      <c r="C19" s="58"/>
      <c r="D19" s="87" t="str">
        <f>IF(ISBLANK(Tabulka49[[#This Row],[start. č.]]),"-",IF(ISERROR(VLOOKUP(Tabulka49[[#This Row],[start. č.]],'3. REGISTRACE'!B:F,2,0)),"start. č. nebylo registrováno!",VLOOKUP(Tabulka49[[#This Row],[start. č.]],'3. REGISTRACE'!B:F,2,0)))</f>
        <v>-</v>
      </c>
      <c r="E19" s="88" t="str">
        <f>IF(ISBLANK(Tabulka49[[#This Row],[start. č.]]),"-",IF(ISERROR(VLOOKUP(Tabulka49[[#This Row],[start. č.]],'3. REGISTRACE'!B:F,3,0)),"-",VLOOKUP(Tabulka49[[#This Row],[start. č.]],'3. REGISTRACE'!B:F,3,0)))</f>
        <v>-</v>
      </c>
      <c r="F19" s="89" t="str">
        <f>IF(ISBLANK(Tabulka49[[#This Row],[start. č.]]),"-",IF(Tabulka49[[#This Row],[příjmení a jméno]]="start. č. nebylo registrováno!","-",IF(VLOOKUP(Tabulka49[[#This Row],[start. č.]],'3. REGISTRACE'!B:F,4,0)=0,"-",VLOOKUP(Tabulka49[[#This Row],[start. č.]],'3. REGISTRACE'!B:F,4,0))))</f>
        <v>-</v>
      </c>
      <c r="G19" s="88" t="str">
        <f>IF(ISBLANK(Tabulka49[[#This Row],[start. č.]]),"-",IF(Tabulka49[[#This Row],[příjmení a jméno]]="start. č. nebylo registrováno!","-",IF(VLOOKUP(Tabulka49[[#This Row],[start. č.]],'3. REGISTRACE'!B:F,5,0)=0,"-",VLOOKUP(Tabulka49[[#This Row],[start. č.]],'3. REGISTRACE'!B:F,5,0))))</f>
        <v>-</v>
      </c>
      <c r="H19" s="90" t="str">
        <f>IF(OR(Tabulka49[[#This Row],[pořadí]]="DNF",Tabulka49[[#This Row],[pořadí]]=" "),"-",TIME(Tabulka49[[#This Row],[hod]],Tabulka49[[#This Row],[min]],Tabulka49[[#This Row],[sek]]))</f>
        <v>-</v>
      </c>
      <c r="I19" s="88" t="str">
        <f>IF(ISBLANK(Tabulka49[[#This Row],[start. č.]]),"-",IF(Tabulka49[[#This Row],[příjmení a jméno]]="start. č. nebylo registrováno!","-",IF(VLOOKUP(Tabulka49[[#This Row],[start. č.]],'3. REGISTRACE'!B:G,6,0)=0,"-",VLOOKUP(Tabulka49[[#This Row],[start. č.]],'3. REGISTRACE'!B:G,6,0))))</f>
        <v>-</v>
      </c>
      <c r="J19" s="59"/>
      <c r="K19" s="60"/>
      <c r="L19" s="61"/>
      <c r="M19" s="49" t="str">
        <f>IF(AND(ISBLANK(J19),ISBLANK(K19),ISBLANK(L19)),"-",IF(H19&gt;=MAX(H$9:H19),"ok","chyba!!!"))</f>
        <v>-</v>
      </c>
      <c r="N19" s="1"/>
    </row>
    <row r="20" spans="2:14">
      <c r="B20" s="86" t="str">
        <f t="shared" si="0"/>
        <v xml:space="preserve"> </v>
      </c>
      <c r="C20" s="58"/>
      <c r="D20" s="87" t="str">
        <f>IF(ISBLANK(Tabulka49[[#This Row],[start. č.]]),"-",IF(ISERROR(VLOOKUP(Tabulka49[[#This Row],[start. č.]],'3. REGISTRACE'!B:F,2,0)),"start. č. nebylo registrováno!",VLOOKUP(Tabulka49[[#This Row],[start. č.]],'3. REGISTRACE'!B:F,2,0)))</f>
        <v>-</v>
      </c>
      <c r="E20" s="88" t="str">
        <f>IF(ISBLANK(Tabulka49[[#This Row],[start. č.]]),"-",IF(ISERROR(VLOOKUP(Tabulka49[[#This Row],[start. č.]],'3. REGISTRACE'!B:F,3,0)),"-",VLOOKUP(Tabulka49[[#This Row],[start. č.]],'3. REGISTRACE'!B:F,3,0)))</f>
        <v>-</v>
      </c>
      <c r="F20" s="89" t="str">
        <f>IF(ISBLANK(Tabulka49[[#This Row],[start. č.]]),"-",IF(Tabulka49[[#This Row],[příjmení a jméno]]="start. č. nebylo registrováno!","-",IF(VLOOKUP(Tabulka49[[#This Row],[start. č.]],'3. REGISTRACE'!B:F,4,0)=0,"-",VLOOKUP(Tabulka49[[#This Row],[start. č.]],'3. REGISTRACE'!B:F,4,0))))</f>
        <v>-</v>
      </c>
      <c r="G20" s="88" t="str">
        <f>IF(ISBLANK(Tabulka49[[#This Row],[start. č.]]),"-",IF(Tabulka49[[#This Row],[příjmení a jméno]]="start. č. nebylo registrováno!","-",IF(VLOOKUP(Tabulka49[[#This Row],[start. č.]],'3. REGISTRACE'!B:F,5,0)=0,"-",VLOOKUP(Tabulka49[[#This Row],[start. č.]],'3. REGISTRACE'!B:F,5,0))))</f>
        <v>-</v>
      </c>
      <c r="H20" s="90" t="str">
        <f>IF(OR(Tabulka49[[#This Row],[pořadí]]="DNF",Tabulka49[[#This Row],[pořadí]]=" "),"-",TIME(Tabulka49[[#This Row],[hod]],Tabulka49[[#This Row],[min]],Tabulka49[[#This Row],[sek]]))</f>
        <v>-</v>
      </c>
      <c r="I20" s="88" t="str">
        <f>IF(ISBLANK(Tabulka49[[#This Row],[start. č.]]),"-",IF(Tabulka49[[#This Row],[příjmení a jméno]]="start. č. nebylo registrováno!","-",IF(VLOOKUP(Tabulka49[[#This Row],[start. č.]],'3. REGISTRACE'!B:G,6,0)=0,"-",VLOOKUP(Tabulka49[[#This Row],[start. č.]],'3. REGISTRACE'!B:G,6,0))))</f>
        <v>-</v>
      </c>
      <c r="J20" s="59"/>
      <c r="K20" s="60"/>
      <c r="L20" s="61"/>
      <c r="M20" s="49" t="str">
        <f>IF(AND(ISBLANK(J20),ISBLANK(K20),ISBLANK(L20)),"-",IF(H20&gt;=MAX(H$9:H20),"ok","chyba!!!"))</f>
        <v>-</v>
      </c>
      <c r="N20" s="1"/>
    </row>
    <row r="21" spans="2:14">
      <c r="B21" s="86" t="str">
        <f t="shared" si="0"/>
        <v xml:space="preserve"> </v>
      </c>
      <c r="C21" s="58"/>
      <c r="D21" s="87" t="str">
        <f>IF(ISBLANK(Tabulka49[[#This Row],[start. č.]]),"-",IF(ISERROR(VLOOKUP(Tabulka49[[#This Row],[start. č.]],'3. REGISTRACE'!B:F,2,0)),"start. č. nebylo registrováno!",VLOOKUP(Tabulka49[[#This Row],[start. č.]],'3. REGISTRACE'!B:F,2,0)))</f>
        <v>-</v>
      </c>
      <c r="E21" s="88" t="str">
        <f>IF(ISBLANK(Tabulka49[[#This Row],[start. č.]]),"-",IF(ISERROR(VLOOKUP(Tabulka49[[#This Row],[start. č.]],'3. REGISTRACE'!B:F,3,0)),"-",VLOOKUP(Tabulka49[[#This Row],[start. č.]],'3. REGISTRACE'!B:F,3,0)))</f>
        <v>-</v>
      </c>
      <c r="F21" s="89" t="str">
        <f>IF(ISBLANK(Tabulka49[[#This Row],[start. č.]]),"-",IF(Tabulka49[[#This Row],[příjmení a jméno]]="start. č. nebylo registrováno!","-",IF(VLOOKUP(Tabulka49[[#This Row],[start. č.]],'3. REGISTRACE'!B:F,4,0)=0,"-",VLOOKUP(Tabulka49[[#This Row],[start. č.]],'3. REGISTRACE'!B:F,4,0))))</f>
        <v>-</v>
      </c>
      <c r="G21" s="88" t="str">
        <f>IF(ISBLANK(Tabulka49[[#This Row],[start. č.]]),"-",IF(Tabulka49[[#This Row],[příjmení a jméno]]="start. č. nebylo registrováno!","-",IF(VLOOKUP(Tabulka49[[#This Row],[start. č.]],'3. REGISTRACE'!B:F,5,0)=0,"-",VLOOKUP(Tabulka49[[#This Row],[start. č.]],'3. REGISTRACE'!B:F,5,0))))</f>
        <v>-</v>
      </c>
      <c r="H21" s="90" t="str">
        <f>IF(OR(Tabulka49[[#This Row],[pořadí]]="DNF",Tabulka49[[#This Row],[pořadí]]=" "),"-",TIME(Tabulka49[[#This Row],[hod]],Tabulka49[[#This Row],[min]],Tabulka49[[#This Row],[sek]]))</f>
        <v>-</v>
      </c>
      <c r="I21" s="88" t="str">
        <f>IF(ISBLANK(Tabulka49[[#This Row],[start. č.]]),"-",IF(Tabulka49[[#This Row],[příjmení a jméno]]="start. č. nebylo registrováno!","-",IF(VLOOKUP(Tabulka49[[#This Row],[start. č.]],'3. REGISTRACE'!B:G,6,0)=0,"-",VLOOKUP(Tabulka49[[#This Row],[start. č.]],'3. REGISTRACE'!B:G,6,0))))</f>
        <v>-</v>
      </c>
      <c r="J21" s="59"/>
      <c r="K21" s="60"/>
      <c r="L21" s="61"/>
      <c r="M21" s="49" t="str">
        <f>IF(AND(ISBLANK(J21),ISBLANK(K21),ISBLANK(L21)),"-",IF(H21&gt;=MAX(H$9:H21),"ok","chyba!!!"))</f>
        <v>-</v>
      </c>
      <c r="N21" s="1"/>
    </row>
    <row r="22" spans="2:14">
      <c r="B22" s="86" t="str">
        <f t="shared" si="0"/>
        <v xml:space="preserve"> </v>
      </c>
      <c r="C22" s="58"/>
      <c r="D22" s="87" t="str">
        <f>IF(ISBLANK(Tabulka49[[#This Row],[start. č.]]),"-",IF(ISERROR(VLOOKUP(Tabulka49[[#This Row],[start. č.]],'3. REGISTRACE'!B:F,2,0)),"start. č. nebylo registrováno!",VLOOKUP(Tabulka49[[#This Row],[start. č.]],'3. REGISTRACE'!B:F,2,0)))</f>
        <v>-</v>
      </c>
      <c r="E22" s="88" t="str">
        <f>IF(ISBLANK(Tabulka49[[#This Row],[start. č.]]),"-",IF(ISERROR(VLOOKUP(Tabulka49[[#This Row],[start. č.]],'3. REGISTRACE'!B:F,3,0)),"-",VLOOKUP(Tabulka49[[#This Row],[start. č.]],'3. REGISTRACE'!B:F,3,0)))</f>
        <v>-</v>
      </c>
      <c r="F22" s="89" t="str">
        <f>IF(ISBLANK(Tabulka49[[#This Row],[start. č.]]),"-",IF(Tabulka49[[#This Row],[příjmení a jméno]]="start. č. nebylo registrováno!","-",IF(VLOOKUP(Tabulka49[[#This Row],[start. č.]],'3. REGISTRACE'!B:F,4,0)=0,"-",VLOOKUP(Tabulka49[[#This Row],[start. č.]],'3. REGISTRACE'!B:F,4,0))))</f>
        <v>-</v>
      </c>
      <c r="G22" s="88" t="str">
        <f>IF(ISBLANK(Tabulka49[[#This Row],[start. č.]]),"-",IF(Tabulka49[[#This Row],[příjmení a jméno]]="start. č. nebylo registrováno!","-",IF(VLOOKUP(Tabulka49[[#This Row],[start. č.]],'3. REGISTRACE'!B:F,5,0)=0,"-",VLOOKUP(Tabulka49[[#This Row],[start. č.]],'3. REGISTRACE'!B:F,5,0))))</f>
        <v>-</v>
      </c>
      <c r="H22" s="90" t="str">
        <f>IF(OR(Tabulka49[[#This Row],[pořadí]]="DNF",Tabulka49[[#This Row],[pořadí]]=" "),"-",TIME(Tabulka49[[#This Row],[hod]],Tabulka49[[#This Row],[min]],Tabulka49[[#This Row],[sek]]))</f>
        <v>-</v>
      </c>
      <c r="I22" s="88" t="str">
        <f>IF(ISBLANK(Tabulka49[[#This Row],[start. č.]]),"-",IF(Tabulka49[[#This Row],[příjmení a jméno]]="start. č. nebylo registrováno!","-",IF(VLOOKUP(Tabulka49[[#This Row],[start. č.]],'3. REGISTRACE'!B:G,6,0)=0,"-",VLOOKUP(Tabulka49[[#This Row],[start. č.]],'3. REGISTRACE'!B:G,6,0))))</f>
        <v>-</v>
      </c>
      <c r="J22" s="59"/>
      <c r="K22" s="60"/>
      <c r="L22" s="61"/>
      <c r="M22" s="49" t="str">
        <f>IF(AND(ISBLANK(J22),ISBLANK(K22),ISBLANK(L22)),"-",IF(H22&gt;=MAX(H$9:H22),"ok","chyba!!!"))</f>
        <v>-</v>
      </c>
      <c r="N22" s="1"/>
    </row>
    <row r="23" spans="2:14">
      <c r="B23" s="86" t="str">
        <f t="shared" si="0"/>
        <v xml:space="preserve"> </v>
      </c>
      <c r="C23" s="58"/>
      <c r="D23" s="87" t="str">
        <f>IF(ISBLANK(Tabulka49[[#This Row],[start. č.]]),"-",IF(ISERROR(VLOOKUP(Tabulka49[[#This Row],[start. č.]],'3. REGISTRACE'!B:F,2,0)),"start. č. nebylo registrováno!",VLOOKUP(Tabulka49[[#This Row],[start. č.]],'3. REGISTRACE'!B:F,2,0)))</f>
        <v>-</v>
      </c>
      <c r="E23" s="88" t="str">
        <f>IF(ISBLANK(Tabulka49[[#This Row],[start. č.]]),"-",IF(ISERROR(VLOOKUP(Tabulka49[[#This Row],[start. č.]],'3. REGISTRACE'!B:F,3,0)),"-",VLOOKUP(Tabulka49[[#This Row],[start. č.]],'3. REGISTRACE'!B:F,3,0)))</f>
        <v>-</v>
      </c>
      <c r="F23" s="89" t="str">
        <f>IF(ISBLANK(Tabulka49[[#This Row],[start. č.]]),"-",IF(Tabulka49[[#This Row],[příjmení a jméno]]="start. č. nebylo registrováno!","-",IF(VLOOKUP(Tabulka49[[#This Row],[start. č.]],'3. REGISTRACE'!B:F,4,0)=0,"-",VLOOKUP(Tabulka49[[#This Row],[start. č.]],'3. REGISTRACE'!B:F,4,0))))</f>
        <v>-</v>
      </c>
      <c r="G23" s="88" t="str">
        <f>IF(ISBLANK(Tabulka49[[#This Row],[start. č.]]),"-",IF(Tabulka49[[#This Row],[příjmení a jméno]]="start. č. nebylo registrováno!","-",IF(VLOOKUP(Tabulka49[[#This Row],[start. č.]],'3. REGISTRACE'!B:F,5,0)=0,"-",VLOOKUP(Tabulka49[[#This Row],[start. č.]],'3. REGISTRACE'!B:F,5,0))))</f>
        <v>-</v>
      </c>
      <c r="H23" s="90" t="str">
        <f>IF(OR(Tabulka49[[#This Row],[pořadí]]="DNF",Tabulka49[[#This Row],[pořadí]]=" "),"-",TIME(Tabulka49[[#This Row],[hod]],Tabulka49[[#This Row],[min]],Tabulka49[[#This Row],[sek]]))</f>
        <v>-</v>
      </c>
      <c r="I23" s="88" t="str">
        <f>IF(ISBLANK(Tabulka49[[#This Row],[start. č.]]),"-",IF(Tabulka49[[#This Row],[příjmení a jméno]]="start. č. nebylo registrováno!","-",IF(VLOOKUP(Tabulka49[[#This Row],[start. č.]],'3. REGISTRACE'!B:G,6,0)=0,"-",VLOOKUP(Tabulka49[[#This Row],[start. č.]],'3. REGISTRACE'!B:G,6,0))))</f>
        <v>-</v>
      </c>
      <c r="J23" s="59"/>
      <c r="K23" s="60"/>
      <c r="L23" s="61"/>
      <c r="M23" s="49" t="str">
        <f>IF(AND(ISBLANK(J23),ISBLANK(K23),ISBLANK(L23)),"-",IF(H23&gt;=MAX(H$9:H23),"ok","chyba!!!"))</f>
        <v>-</v>
      </c>
      <c r="N23" s="1"/>
    </row>
    <row r="24" spans="2:14">
      <c r="B24" s="86" t="str">
        <f t="shared" si="0"/>
        <v xml:space="preserve"> </v>
      </c>
      <c r="C24" s="58"/>
      <c r="D24" s="87" t="str">
        <f>IF(ISBLANK(Tabulka49[[#This Row],[start. č.]]),"-",IF(ISERROR(VLOOKUP(Tabulka49[[#This Row],[start. č.]],'3. REGISTRACE'!B:F,2,0)),"start. č. nebylo registrováno!",VLOOKUP(Tabulka49[[#This Row],[start. č.]],'3. REGISTRACE'!B:F,2,0)))</f>
        <v>-</v>
      </c>
      <c r="E24" s="88" t="str">
        <f>IF(ISBLANK(Tabulka49[[#This Row],[start. č.]]),"-",IF(ISERROR(VLOOKUP(Tabulka49[[#This Row],[start. č.]],'3. REGISTRACE'!B:F,3,0)),"-",VLOOKUP(Tabulka49[[#This Row],[start. č.]],'3. REGISTRACE'!B:F,3,0)))</f>
        <v>-</v>
      </c>
      <c r="F24" s="89" t="str">
        <f>IF(ISBLANK(Tabulka49[[#This Row],[start. č.]]),"-",IF(Tabulka49[[#This Row],[příjmení a jméno]]="start. č. nebylo registrováno!","-",IF(VLOOKUP(Tabulka49[[#This Row],[start. č.]],'3. REGISTRACE'!B:F,4,0)=0,"-",VLOOKUP(Tabulka49[[#This Row],[start. č.]],'3. REGISTRACE'!B:F,4,0))))</f>
        <v>-</v>
      </c>
      <c r="G24" s="88" t="str">
        <f>IF(ISBLANK(Tabulka49[[#This Row],[start. č.]]),"-",IF(Tabulka49[[#This Row],[příjmení a jméno]]="start. č. nebylo registrováno!","-",IF(VLOOKUP(Tabulka49[[#This Row],[start. č.]],'3. REGISTRACE'!B:F,5,0)=0,"-",VLOOKUP(Tabulka49[[#This Row],[start. č.]],'3. REGISTRACE'!B:F,5,0))))</f>
        <v>-</v>
      </c>
      <c r="H24" s="90" t="str">
        <f>IF(OR(Tabulka49[[#This Row],[pořadí]]="DNF",Tabulka49[[#This Row],[pořadí]]=" "),"-",TIME(Tabulka49[[#This Row],[hod]],Tabulka49[[#This Row],[min]],Tabulka49[[#This Row],[sek]]))</f>
        <v>-</v>
      </c>
      <c r="I24" s="88" t="str">
        <f>IF(ISBLANK(Tabulka49[[#This Row],[start. č.]]),"-",IF(Tabulka49[[#This Row],[příjmení a jméno]]="start. č. nebylo registrováno!","-",IF(VLOOKUP(Tabulka49[[#This Row],[start. č.]],'3. REGISTRACE'!B:G,6,0)=0,"-",VLOOKUP(Tabulka49[[#This Row],[start. č.]],'3. REGISTRACE'!B:G,6,0))))</f>
        <v>-</v>
      </c>
      <c r="J24" s="59"/>
      <c r="K24" s="60"/>
      <c r="L24" s="61"/>
      <c r="M24" s="49" t="str">
        <f>IF(AND(ISBLANK(J24),ISBLANK(K24),ISBLANK(L24)),"-",IF(H24&gt;=MAX(H$9:H24),"ok","chyba!!!"))</f>
        <v>-</v>
      </c>
      <c r="N24" s="1"/>
    </row>
    <row r="25" spans="2:14">
      <c r="B25" s="86" t="str">
        <f t="shared" si="0"/>
        <v xml:space="preserve"> </v>
      </c>
      <c r="C25" s="58"/>
      <c r="D25" s="87" t="str">
        <f>IF(ISBLANK(Tabulka49[[#This Row],[start. č.]]),"-",IF(ISERROR(VLOOKUP(Tabulka49[[#This Row],[start. č.]],'3. REGISTRACE'!B:F,2,0)),"start. č. nebylo registrováno!",VLOOKUP(Tabulka49[[#This Row],[start. č.]],'3. REGISTRACE'!B:F,2,0)))</f>
        <v>-</v>
      </c>
      <c r="E25" s="88" t="str">
        <f>IF(ISBLANK(Tabulka49[[#This Row],[start. č.]]),"-",IF(ISERROR(VLOOKUP(Tabulka49[[#This Row],[start. č.]],'3. REGISTRACE'!B:F,3,0)),"-",VLOOKUP(Tabulka49[[#This Row],[start. č.]],'3. REGISTRACE'!B:F,3,0)))</f>
        <v>-</v>
      </c>
      <c r="F25" s="89" t="str">
        <f>IF(ISBLANK(Tabulka49[[#This Row],[start. č.]]),"-",IF(Tabulka49[[#This Row],[příjmení a jméno]]="start. č. nebylo registrováno!","-",IF(VLOOKUP(Tabulka49[[#This Row],[start. č.]],'3. REGISTRACE'!B:F,4,0)=0,"-",VLOOKUP(Tabulka49[[#This Row],[start. č.]],'3. REGISTRACE'!B:F,4,0))))</f>
        <v>-</v>
      </c>
      <c r="G25" s="88" t="str">
        <f>IF(ISBLANK(Tabulka49[[#This Row],[start. č.]]),"-",IF(Tabulka49[[#This Row],[příjmení a jméno]]="start. č. nebylo registrováno!","-",IF(VLOOKUP(Tabulka49[[#This Row],[start. č.]],'3. REGISTRACE'!B:F,5,0)=0,"-",VLOOKUP(Tabulka49[[#This Row],[start. č.]],'3. REGISTRACE'!B:F,5,0))))</f>
        <v>-</v>
      </c>
      <c r="H25" s="90" t="str">
        <f>IF(OR(Tabulka49[[#This Row],[pořadí]]="DNF",Tabulka49[[#This Row],[pořadí]]=" "),"-",TIME(Tabulka49[[#This Row],[hod]],Tabulka49[[#This Row],[min]],Tabulka49[[#This Row],[sek]]))</f>
        <v>-</v>
      </c>
      <c r="I25" s="88" t="str">
        <f>IF(ISBLANK(Tabulka49[[#This Row],[start. č.]]),"-",IF(Tabulka49[[#This Row],[příjmení a jméno]]="start. č. nebylo registrováno!","-",IF(VLOOKUP(Tabulka49[[#This Row],[start. č.]],'3. REGISTRACE'!B:G,6,0)=0,"-",VLOOKUP(Tabulka49[[#This Row],[start. č.]],'3. REGISTRACE'!B:G,6,0))))</f>
        <v>-</v>
      </c>
      <c r="J25" s="59"/>
      <c r="K25" s="60"/>
      <c r="L25" s="61"/>
      <c r="M25" s="49" t="str">
        <f>IF(AND(ISBLANK(J25),ISBLANK(K25),ISBLANK(L25)),"-",IF(H25&gt;=MAX(H$9:H25),"ok","chyba!!!"))</f>
        <v>-</v>
      </c>
      <c r="N25" s="1"/>
    </row>
    <row r="26" spans="2:14">
      <c r="B26" s="86" t="str">
        <f t="shared" si="0"/>
        <v xml:space="preserve"> </v>
      </c>
      <c r="C26" s="58"/>
      <c r="D26" s="87" t="str">
        <f>IF(ISBLANK(Tabulka49[[#This Row],[start. č.]]),"-",IF(ISERROR(VLOOKUP(Tabulka49[[#This Row],[start. č.]],'3. REGISTRACE'!B:F,2,0)),"start. č. nebylo registrováno!",VLOOKUP(Tabulka49[[#This Row],[start. č.]],'3. REGISTRACE'!B:F,2,0)))</f>
        <v>-</v>
      </c>
      <c r="E26" s="88" t="str">
        <f>IF(ISBLANK(Tabulka49[[#This Row],[start. č.]]),"-",IF(ISERROR(VLOOKUP(Tabulka49[[#This Row],[start. č.]],'3. REGISTRACE'!B:F,3,0)),"-",VLOOKUP(Tabulka49[[#This Row],[start. č.]],'3. REGISTRACE'!B:F,3,0)))</f>
        <v>-</v>
      </c>
      <c r="F26" s="89" t="str">
        <f>IF(ISBLANK(Tabulka49[[#This Row],[start. č.]]),"-",IF(Tabulka49[[#This Row],[příjmení a jméno]]="start. č. nebylo registrováno!","-",IF(VLOOKUP(Tabulka49[[#This Row],[start. č.]],'3. REGISTRACE'!B:F,4,0)=0,"-",VLOOKUP(Tabulka49[[#This Row],[start. č.]],'3. REGISTRACE'!B:F,4,0))))</f>
        <v>-</v>
      </c>
      <c r="G26" s="88" t="str">
        <f>IF(ISBLANK(Tabulka49[[#This Row],[start. č.]]),"-",IF(Tabulka49[[#This Row],[příjmení a jméno]]="start. č. nebylo registrováno!","-",IF(VLOOKUP(Tabulka49[[#This Row],[start. č.]],'3. REGISTRACE'!B:F,5,0)=0,"-",VLOOKUP(Tabulka49[[#This Row],[start. č.]],'3. REGISTRACE'!B:F,5,0))))</f>
        <v>-</v>
      </c>
      <c r="H26" s="90" t="str">
        <f>IF(OR(Tabulka49[[#This Row],[pořadí]]="DNF",Tabulka49[[#This Row],[pořadí]]=" "),"-",TIME(Tabulka49[[#This Row],[hod]],Tabulka49[[#This Row],[min]],Tabulka49[[#This Row],[sek]]))</f>
        <v>-</v>
      </c>
      <c r="I26" s="88" t="str">
        <f>IF(ISBLANK(Tabulka49[[#This Row],[start. č.]]),"-",IF(Tabulka49[[#This Row],[příjmení a jméno]]="start. č. nebylo registrováno!","-",IF(VLOOKUP(Tabulka49[[#This Row],[start. č.]],'3. REGISTRACE'!B:G,6,0)=0,"-",VLOOKUP(Tabulka49[[#This Row],[start. č.]],'3. REGISTRACE'!B:G,6,0))))</f>
        <v>-</v>
      </c>
      <c r="J26" s="59"/>
      <c r="K26" s="60"/>
      <c r="L26" s="61"/>
      <c r="M26" s="49" t="str">
        <f>IF(AND(ISBLANK(J26),ISBLANK(K26),ISBLANK(L26)),"-",IF(H26&gt;=MAX(H$9:H26),"ok","chyba!!!"))</f>
        <v>-</v>
      </c>
      <c r="N26" s="1"/>
    </row>
    <row r="27" spans="2:14">
      <c r="B27" s="86" t="str">
        <f t="shared" si="0"/>
        <v xml:space="preserve"> </v>
      </c>
      <c r="C27" s="58"/>
      <c r="D27" s="87" t="str">
        <f>IF(ISBLANK(Tabulka49[[#This Row],[start. č.]]),"-",IF(ISERROR(VLOOKUP(Tabulka49[[#This Row],[start. č.]],'3. REGISTRACE'!B:F,2,0)),"start. č. nebylo registrováno!",VLOOKUP(Tabulka49[[#This Row],[start. č.]],'3. REGISTRACE'!B:F,2,0)))</f>
        <v>-</v>
      </c>
      <c r="E27" s="88" t="str">
        <f>IF(ISBLANK(Tabulka49[[#This Row],[start. č.]]),"-",IF(ISERROR(VLOOKUP(Tabulka49[[#This Row],[start. č.]],'3. REGISTRACE'!B:F,3,0)),"-",VLOOKUP(Tabulka49[[#This Row],[start. č.]],'3. REGISTRACE'!B:F,3,0)))</f>
        <v>-</v>
      </c>
      <c r="F27" s="89" t="str">
        <f>IF(ISBLANK(Tabulka49[[#This Row],[start. č.]]),"-",IF(Tabulka49[[#This Row],[příjmení a jméno]]="start. č. nebylo registrováno!","-",IF(VLOOKUP(Tabulka49[[#This Row],[start. č.]],'3. REGISTRACE'!B:F,4,0)=0,"-",VLOOKUP(Tabulka49[[#This Row],[start. č.]],'3. REGISTRACE'!B:F,4,0))))</f>
        <v>-</v>
      </c>
      <c r="G27" s="88" t="str">
        <f>IF(ISBLANK(Tabulka49[[#This Row],[start. č.]]),"-",IF(Tabulka49[[#This Row],[příjmení a jméno]]="start. č. nebylo registrováno!","-",IF(VLOOKUP(Tabulka49[[#This Row],[start. č.]],'3. REGISTRACE'!B:F,5,0)=0,"-",VLOOKUP(Tabulka49[[#This Row],[start. č.]],'3. REGISTRACE'!B:F,5,0))))</f>
        <v>-</v>
      </c>
      <c r="H27" s="90" t="str">
        <f>IF(OR(Tabulka49[[#This Row],[pořadí]]="DNF",Tabulka49[[#This Row],[pořadí]]=" "),"-",TIME(Tabulka49[[#This Row],[hod]],Tabulka49[[#This Row],[min]],Tabulka49[[#This Row],[sek]]))</f>
        <v>-</v>
      </c>
      <c r="I27" s="88" t="str">
        <f>IF(ISBLANK(Tabulka49[[#This Row],[start. č.]]),"-",IF(Tabulka49[[#This Row],[příjmení a jméno]]="start. č. nebylo registrováno!","-",IF(VLOOKUP(Tabulka49[[#This Row],[start. č.]],'3. REGISTRACE'!B:G,6,0)=0,"-",VLOOKUP(Tabulka49[[#This Row],[start. č.]],'3. REGISTRACE'!B:G,6,0))))</f>
        <v>-</v>
      </c>
      <c r="J27" s="59"/>
      <c r="K27" s="60"/>
      <c r="L27" s="61"/>
      <c r="M27" s="49" t="str">
        <f>IF(AND(ISBLANK(J27),ISBLANK(K27),ISBLANK(L27)),"-",IF(H27&gt;=MAX(H$9:H27),"ok","chyba!!!"))</f>
        <v>-</v>
      </c>
      <c r="N27" s="1"/>
    </row>
    <row r="28" spans="2:14">
      <c r="B28" s="86" t="str">
        <f t="shared" si="0"/>
        <v xml:space="preserve"> </v>
      </c>
      <c r="C28" s="58"/>
      <c r="D28" s="87" t="str">
        <f>IF(ISBLANK(Tabulka49[[#This Row],[start. č.]]),"-",IF(ISERROR(VLOOKUP(Tabulka49[[#This Row],[start. č.]],'3. REGISTRACE'!B:F,2,0)),"start. č. nebylo registrováno!",VLOOKUP(Tabulka49[[#This Row],[start. č.]],'3. REGISTRACE'!B:F,2,0)))</f>
        <v>-</v>
      </c>
      <c r="E28" s="88" t="str">
        <f>IF(ISBLANK(Tabulka49[[#This Row],[start. č.]]),"-",IF(ISERROR(VLOOKUP(Tabulka49[[#This Row],[start. č.]],'3. REGISTRACE'!B:F,3,0)),"-",VLOOKUP(Tabulka49[[#This Row],[start. č.]],'3. REGISTRACE'!B:F,3,0)))</f>
        <v>-</v>
      </c>
      <c r="F28" s="89" t="str">
        <f>IF(ISBLANK(Tabulka49[[#This Row],[start. č.]]),"-",IF(Tabulka49[[#This Row],[příjmení a jméno]]="start. č. nebylo registrováno!","-",IF(VLOOKUP(Tabulka49[[#This Row],[start. č.]],'3. REGISTRACE'!B:F,4,0)=0,"-",VLOOKUP(Tabulka49[[#This Row],[start. č.]],'3. REGISTRACE'!B:F,4,0))))</f>
        <v>-</v>
      </c>
      <c r="G28" s="88" t="str">
        <f>IF(ISBLANK(Tabulka49[[#This Row],[start. č.]]),"-",IF(Tabulka49[[#This Row],[příjmení a jméno]]="start. č. nebylo registrováno!","-",IF(VLOOKUP(Tabulka49[[#This Row],[start. č.]],'3. REGISTRACE'!B:F,5,0)=0,"-",VLOOKUP(Tabulka49[[#This Row],[start. č.]],'3. REGISTRACE'!B:F,5,0))))</f>
        <v>-</v>
      </c>
      <c r="H28" s="90" t="str">
        <f>IF(OR(Tabulka49[[#This Row],[pořadí]]="DNF",Tabulka49[[#This Row],[pořadí]]=" "),"-",TIME(Tabulka49[[#This Row],[hod]],Tabulka49[[#This Row],[min]],Tabulka49[[#This Row],[sek]]))</f>
        <v>-</v>
      </c>
      <c r="I28" s="88" t="str">
        <f>IF(ISBLANK(Tabulka49[[#This Row],[start. č.]]),"-",IF(Tabulka49[[#This Row],[příjmení a jméno]]="start. č. nebylo registrováno!","-",IF(VLOOKUP(Tabulka49[[#This Row],[start. č.]],'3. REGISTRACE'!B:G,6,0)=0,"-",VLOOKUP(Tabulka49[[#This Row],[start. č.]],'3. REGISTRACE'!B:G,6,0))))</f>
        <v>-</v>
      </c>
      <c r="J28" s="59"/>
      <c r="K28" s="60"/>
      <c r="L28" s="61"/>
      <c r="M28" s="49" t="str">
        <f>IF(AND(ISBLANK(J28),ISBLANK(K28),ISBLANK(L28)),"-",IF(H28&gt;=MAX(H$9:H28),"ok","chyba!!!"))</f>
        <v>-</v>
      </c>
      <c r="N28" s="1"/>
    </row>
    <row r="29" spans="2:14">
      <c r="B29" s="86" t="str">
        <f t="shared" si="0"/>
        <v xml:space="preserve"> </v>
      </c>
      <c r="C29" s="58"/>
      <c r="D29" s="87" t="str">
        <f>IF(ISBLANK(Tabulka49[[#This Row],[start. č.]]),"-",IF(ISERROR(VLOOKUP(Tabulka49[[#This Row],[start. č.]],'3. REGISTRACE'!B:F,2,0)),"start. č. nebylo registrováno!",VLOOKUP(Tabulka49[[#This Row],[start. č.]],'3. REGISTRACE'!B:F,2,0)))</f>
        <v>-</v>
      </c>
      <c r="E29" s="88" t="str">
        <f>IF(ISBLANK(Tabulka49[[#This Row],[start. č.]]),"-",IF(ISERROR(VLOOKUP(Tabulka49[[#This Row],[start. č.]],'3. REGISTRACE'!B:F,3,0)),"-",VLOOKUP(Tabulka49[[#This Row],[start. č.]],'3. REGISTRACE'!B:F,3,0)))</f>
        <v>-</v>
      </c>
      <c r="F29" s="89" t="str">
        <f>IF(ISBLANK(Tabulka49[[#This Row],[start. č.]]),"-",IF(Tabulka49[[#This Row],[příjmení a jméno]]="start. č. nebylo registrováno!","-",IF(VLOOKUP(Tabulka49[[#This Row],[start. č.]],'3. REGISTRACE'!B:F,4,0)=0,"-",VLOOKUP(Tabulka49[[#This Row],[start. č.]],'3. REGISTRACE'!B:F,4,0))))</f>
        <v>-</v>
      </c>
      <c r="G29" s="88" t="str">
        <f>IF(ISBLANK(Tabulka49[[#This Row],[start. č.]]),"-",IF(Tabulka49[[#This Row],[příjmení a jméno]]="start. č. nebylo registrováno!","-",IF(VLOOKUP(Tabulka49[[#This Row],[start. č.]],'3. REGISTRACE'!B:F,5,0)=0,"-",VLOOKUP(Tabulka49[[#This Row],[start. č.]],'3. REGISTRACE'!B:F,5,0))))</f>
        <v>-</v>
      </c>
      <c r="H29" s="90" t="str">
        <f>IF(OR(Tabulka49[[#This Row],[pořadí]]="DNF",Tabulka49[[#This Row],[pořadí]]=" "),"-",TIME(Tabulka49[[#This Row],[hod]],Tabulka49[[#This Row],[min]],Tabulka49[[#This Row],[sek]]))</f>
        <v>-</v>
      </c>
      <c r="I29" s="88" t="str">
        <f>IF(ISBLANK(Tabulka49[[#This Row],[start. č.]]),"-",IF(Tabulka49[[#This Row],[příjmení a jméno]]="start. č. nebylo registrováno!","-",IF(VLOOKUP(Tabulka49[[#This Row],[start. č.]],'3. REGISTRACE'!B:G,6,0)=0,"-",VLOOKUP(Tabulka49[[#This Row],[start. č.]],'3. REGISTRACE'!B:G,6,0))))</f>
        <v>-</v>
      </c>
      <c r="J29" s="59"/>
      <c r="K29" s="60"/>
      <c r="L29" s="61"/>
      <c r="M29" s="49" t="str">
        <f>IF(AND(ISBLANK(J29),ISBLANK(K29),ISBLANK(L29)),"-",IF(H29&gt;=MAX(H$9:H29),"ok","chyba!!!"))</f>
        <v>-</v>
      </c>
      <c r="N29" s="1"/>
    </row>
    <row r="30" spans="2:14">
      <c r="B30" s="86" t="str">
        <f t="shared" si="0"/>
        <v xml:space="preserve"> </v>
      </c>
      <c r="C30" s="58"/>
      <c r="D30" s="87" t="str">
        <f>IF(ISBLANK(Tabulka49[[#This Row],[start. č.]]),"-",IF(ISERROR(VLOOKUP(Tabulka49[[#This Row],[start. č.]],'3. REGISTRACE'!B:F,2,0)),"start. č. nebylo registrováno!",VLOOKUP(Tabulka49[[#This Row],[start. č.]],'3. REGISTRACE'!B:F,2,0)))</f>
        <v>-</v>
      </c>
      <c r="E30" s="88" t="str">
        <f>IF(ISBLANK(Tabulka49[[#This Row],[start. č.]]),"-",IF(ISERROR(VLOOKUP(Tabulka49[[#This Row],[start. č.]],'3. REGISTRACE'!B:F,3,0)),"-",VLOOKUP(Tabulka49[[#This Row],[start. č.]],'3. REGISTRACE'!B:F,3,0)))</f>
        <v>-</v>
      </c>
      <c r="F30" s="89" t="str">
        <f>IF(ISBLANK(Tabulka49[[#This Row],[start. č.]]),"-",IF(Tabulka49[[#This Row],[příjmení a jméno]]="start. č. nebylo registrováno!","-",IF(VLOOKUP(Tabulka49[[#This Row],[start. č.]],'3. REGISTRACE'!B:F,4,0)=0,"-",VLOOKUP(Tabulka49[[#This Row],[start. č.]],'3. REGISTRACE'!B:F,4,0))))</f>
        <v>-</v>
      </c>
      <c r="G30" s="88" t="str">
        <f>IF(ISBLANK(Tabulka49[[#This Row],[start. č.]]),"-",IF(Tabulka49[[#This Row],[příjmení a jméno]]="start. č. nebylo registrováno!","-",IF(VLOOKUP(Tabulka49[[#This Row],[start. č.]],'3. REGISTRACE'!B:F,5,0)=0,"-",VLOOKUP(Tabulka49[[#This Row],[start. č.]],'3. REGISTRACE'!B:F,5,0))))</f>
        <v>-</v>
      </c>
      <c r="H30" s="90" t="str">
        <f>IF(OR(Tabulka49[[#This Row],[pořadí]]="DNF",Tabulka49[[#This Row],[pořadí]]=" "),"-",TIME(Tabulka49[[#This Row],[hod]],Tabulka49[[#This Row],[min]],Tabulka49[[#This Row],[sek]]))</f>
        <v>-</v>
      </c>
      <c r="I30" s="88" t="str">
        <f>IF(ISBLANK(Tabulka49[[#This Row],[start. č.]]),"-",IF(Tabulka49[[#This Row],[příjmení a jméno]]="start. č. nebylo registrováno!","-",IF(VLOOKUP(Tabulka49[[#This Row],[start. č.]],'3. REGISTRACE'!B:G,6,0)=0,"-",VLOOKUP(Tabulka49[[#This Row],[start. č.]],'3. REGISTRACE'!B:G,6,0))))</f>
        <v>-</v>
      </c>
      <c r="J30" s="59"/>
      <c r="K30" s="60"/>
      <c r="L30" s="61"/>
      <c r="M30" s="49" t="str">
        <f>IF(AND(ISBLANK(J30),ISBLANK(K30),ISBLANK(L30)),"-",IF(H30&gt;=MAX(H$9:H30),"ok","chyba!!!"))</f>
        <v>-</v>
      </c>
      <c r="N30" s="1"/>
    </row>
    <row r="31" spans="2:14">
      <c r="B31" s="86" t="str">
        <f t="shared" si="0"/>
        <v xml:space="preserve"> </v>
      </c>
      <c r="C31" s="58"/>
      <c r="D31" s="87" t="str">
        <f>IF(ISBLANK(Tabulka49[[#This Row],[start. č.]]),"-",IF(ISERROR(VLOOKUP(Tabulka49[[#This Row],[start. č.]],'3. REGISTRACE'!B:F,2,0)),"start. č. nebylo registrováno!",VLOOKUP(Tabulka49[[#This Row],[start. č.]],'3. REGISTRACE'!B:F,2,0)))</f>
        <v>-</v>
      </c>
      <c r="E31" s="88" t="str">
        <f>IF(ISBLANK(Tabulka49[[#This Row],[start. č.]]),"-",IF(ISERROR(VLOOKUP(Tabulka49[[#This Row],[start. č.]],'3. REGISTRACE'!B:F,3,0)),"-",VLOOKUP(Tabulka49[[#This Row],[start. č.]],'3. REGISTRACE'!B:F,3,0)))</f>
        <v>-</v>
      </c>
      <c r="F31" s="89" t="str">
        <f>IF(ISBLANK(Tabulka49[[#This Row],[start. č.]]),"-",IF(Tabulka49[[#This Row],[příjmení a jméno]]="start. č. nebylo registrováno!","-",IF(VLOOKUP(Tabulka49[[#This Row],[start. č.]],'3. REGISTRACE'!B:F,4,0)=0,"-",VLOOKUP(Tabulka49[[#This Row],[start. č.]],'3. REGISTRACE'!B:F,4,0))))</f>
        <v>-</v>
      </c>
      <c r="G31" s="88" t="str">
        <f>IF(ISBLANK(Tabulka49[[#This Row],[start. č.]]),"-",IF(Tabulka49[[#This Row],[příjmení a jméno]]="start. č. nebylo registrováno!","-",IF(VLOOKUP(Tabulka49[[#This Row],[start. č.]],'3. REGISTRACE'!B:F,5,0)=0,"-",VLOOKUP(Tabulka49[[#This Row],[start. č.]],'3. REGISTRACE'!B:F,5,0))))</f>
        <v>-</v>
      </c>
      <c r="H31" s="90" t="str">
        <f>IF(OR(Tabulka49[[#This Row],[pořadí]]="DNF",Tabulka49[[#This Row],[pořadí]]=" "),"-",TIME(Tabulka49[[#This Row],[hod]],Tabulka49[[#This Row],[min]],Tabulka49[[#This Row],[sek]]))</f>
        <v>-</v>
      </c>
      <c r="I31" s="88" t="str">
        <f>IF(ISBLANK(Tabulka49[[#This Row],[start. č.]]),"-",IF(Tabulka49[[#This Row],[příjmení a jméno]]="start. č. nebylo registrováno!","-",IF(VLOOKUP(Tabulka49[[#This Row],[start. č.]],'3. REGISTRACE'!B:G,6,0)=0,"-",VLOOKUP(Tabulka49[[#This Row],[start. č.]],'3. REGISTRACE'!B:G,6,0))))</f>
        <v>-</v>
      </c>
      <c r="J31" s="59"/>
      <c r="K31" s="60"/>
      <c r="L31" s="61"/>
      <c r="M31" s="49" t="str">
        <f>IF(AND(ISBLANK(J31),ISBLANK(K31),ISBLANK(L31)),"-",IF(H31&gt;=MAX(H$9:H31),"ok","chyba!!!"))</f>
        <v>-</v>
      </c>
      <c r="N31" s="1"/>
    </row>
    <row r="32" spans="2:14">
      <c r="B32" s="86" t="str">
        <f t="shared" si="0"/>
        <v xml:space="preserve"> </v>
      </c>
      <c r="C32" s="58"/>
      <c r="D32" s="87" t="str">
        <f>IF(ISBLANK(Tabulka49[[#This Row],[start. č.]]),"-",IF(ISERROR(VLOOKUP(Tabulka49[[#This Row],[start. č.]],'3. REGISTRACE'!B:F,2,0)),"start. č. nebylo registrováno!",VLOOKUP(Tabulka49[[#This Row],[start. č.]],'3. REGISTRACE'!B:F,2,0)))</f>
        <v>-</v>
      </c>
      <c r="E32" s="88" t="str">
        <f>IF(ISBLANK(Tabulka49[[#This Row],[start. č.]]),"-",IF(ISERROR(VLOOKUP(Tabulka49[[#This Row],[start. č.]],'3. REGISTRACE'!B:F,3,0)),"-",VLOOKUP(Tabulka49[[#This Row],[start. č.]],'3. REGISTRACE'!B:F,3,0)))</f>
        <v>-</v>
      </c>
      <c r="F32" s="89" t="str">
        <f>IF(ISBLANK(Tabulka49[[#This Row],[start. č.]]),"-",IF(Tabulka49[[#This Row],[příjmení a jméno]]="start. č. nebylo registrováno!","-",IF(VLOOKUP(Tabulka49[[#This Row],[start. č.]],'3. REGISTRACE'!B:F,4,0)=0,"-",VLOOKUP(Tabulka49[[#This Row],[start. č.]],'3. REGISTRACE'!B:F,4,0))))</f>
        <v>-</v>
      </c>
      <c r="G32" s="88" t="str">
        <f>IF(ISBLANK(Tabulka49[[#This Row],[start. č.]]),"-",IF(Tabulka49[[#This Row],[příjmení a jméno]]="start. č. nebylo registrováno!","-",IF(VLOOKUP(Tabulka49[[#This Row],[start. č.]],'3. REGISTRACE'!B:F,5,0)=0,"-",VLOOKUP(Tabulka49[[#This Row],[start. č.]],'3. REGISTRACE'!B:F,5,0))))</f>
        <v>-</v>
      </c>
      <c r="H32" s="90" t="str">
        <f>IF(OR(Tabulka49[[#This Row],[pořadí]]="DNF",Tabulka49[[#This Row],[pořadí]]=" "),"-",TIME(Tabulka49[[#This Row],[hod]],Tabulka49[[#This Row],[min]],Tabulka49[[#This Row],[sek]]))</f>
        <v>-</v>
      </c>
      <c r="I32" s="88" t="str">
        <f>IF(ISBLANK(Tabulka49[[#This Row],[start. č.]]),"-",IF(Tabulka49[[#This Row],[příjmení a jméno]]="start. č. nebylo registrováno!","-",IF(VLOOKUP(Tabulka49[[#This Row],[start. č.]],'3. REGISTRACE'!B:G,6,0)=0,"-",VLOOKUP(Tabulka49[[#This Row],[start. č.]],'3. REGISTRACE'!B:G,6,0))))</f>
        <v>-</v>
      </c>
      <c r="J32" s="59"/>
      <c r="K32" s="60"/>
      <c r="L32" s="61"/>
      <c r="M32" s="49" t="str">
        <f>IF(AND(ISBLANK(J32),ISBLANK(K32),ISBLANK(L32)),"-",IF(H32&gt;=MAX(H$9:H32),"ok","chyba!!!"))</f>
        <v>-</v>
      </c>
      <c r="N32" s="1"/>
    </row>
    <row r="33" spans="2:14">
      <c r="B33" s="86" t="str">
        <f t="shared" si="0"/>
        <v xml:space="preserve"> </v>
      </c>
      <c r="C33" s="58"/>
      <c r="D33" s="87" t="str">
        <f>IF(ISBLANK(Tabulka49[[#This Row],[start. č.]]),"-",IF(ISERROR(VLOOKUP(Tabulka49[[#This Row],[start. č.]],'3. REGISTRACE'!B:F,2,0)),"start. č. nebylo registrováno!",VLOOKUP(Tabulka49[[#This Row],[start. č.]],'3. REGISTRACE'!B:F,2,0)))</f>
        <v>-</v>
      </c>
      <c r="E33" s="88" t="str">
        <f>IF(ISBLANK(Tabulka49[[#This Row],[start. č.]]),"-",IF(ISERROR(VLOOKUP(Tabulka49[[#This Row],[start. č.]],'3. REGISTRACE'!B:F,3,0)),"-",VLOOKUP(Tabulka49[[#This Row],[start. č.]],'3. REGISTRACE'!B:F,3,0)))</f>
        <v>-</v>
      </c>
      <c r="F33" s="89" t="str">
        <f>IF(ISBLANK(Tabulka49[[#This Row],[start. č.]]),"-",IF(Tabulka49[[#This Row],[příjmení a jméno]]="start. č. nebylo registrováno!","-",IF(VLOOKUP(Tabulka49[[#This Row],[start. č.]],'3. REGISTRACE'!B:F,4,0)=0,"-",VLOOKUP(Tabulka49[[#This Row],[start. č.]],'3. REGISTRACE'!B:F,4,0))))</f>
        <v>-</v>
      </c>
      <c r="G33" s="88" t="str">
        <f>IF(ISBLANK(Tabulka49[[#This Row],[start. č.]]),"-",IF(Tabulka49[[#This Row],[příjmení a jméno]]="start. č. nebylo registrováno!","-",IF(VLOOKUP(Tabulka49[[#This Row],[start. č.]],'3. REGISTRACE'!B:F,5,0)=0,"-",VLOOKUP(Tabulka49[[#This Row],[start. č.]],'3. REGISTRACE'!B:F,5,0))))</f>
        <v>-</v>
      </c>
      <c r="H33" s="90" t="str">
        <f>IF(OR(Tabulka49[[#This Row],[pořadí]]="DNF",Tabulka49[[#This Row],[pořadí]]=" "),"-",TIME(Tabulka49[[#This Row],[hod]],Tabulka49[[#This Row],[min]],Tabulka49[[#This Row],[sek]]))</f>
        <v>-</v>
      </c>
      <c r="I33" s="88" t="str">
        <f>IF(ISBLANK(Tabulka49[[#This Row],[start. č.]]),"-",IF(Tabulka49[[#This Row],[příjmení a jméno]]="start. č. nebylo registrováno!","-",IF(VLOOKUP(Tabulka49[[#This Row],[start. č.]],'3. REGISTRACE'!B:G,6,0)=0,"-",VLOOKUP(Tabulka49[[#This Row],[start. č.]],'3. REGISTRACE'!B:G,6,0))))</f>
        <v>-</v>
      </c>
      <c r="J33" s="59"/>
      <c r="K33" s="60"/>
      <c r="L33" s="61"/>
      <c r="M33" s="49" t="str">
        <f>IF(AND(ISBLANK(J33),ISBLANK(K33),ISBLANK(L33)),"-",IF(H33&gt;=MAX(H$9:H33),"ok","chyba!!!"))</f>
        <v>-</v>
      </c>
      <c r="N33" s="1"/>
    </row>
    <row r="39" spans="2:14">
      <c r="B39" s="1" t="s">
        <v>13</v>
      </c>
      <c r="C39" s="2" t="s">
        <v>0</v>
      </c>
      <c r="D39" s="1" t="s">
        <v>14</v>
      </c>
      <c r="E39" s="2" t="s">
        <v>3</v>
      </c>
      <c r="F39" s="1" t="s">
        <v>1</v>
      </c>
      <c r="G39" s="2" t="s">
        <v>2</v>
      </c>
      <c r="H39" s="40" t="s">
        <v>18</v>
      </c>
      <c r="I39" s="2" t="s">
        <v>5</v>
      </c>
      <c r="J39" s="2" t="s">
        <v>15</v>
      </c>
      <c r="K39" s="2" t="s">
        <v>16</v>
      </c>
      <c r="L39" s="2" t="s">
        <v>17</v>
      </c>
      <c r="M39" s="48" t="s">
        <v>84</v>
      </c>
      <c r="N39" s="1"/>
    </row>
    <row r="40" spans="2:14">
      <c r="B40" s="78">
        <f t="shared" ref="B40:B64" si="1">IF(B39="pořadí",1,IF(AND(J40=99,K40=99,L40=99),"DNF",IF(D40="-"," ",B39+1)))</f>
        <v>1</v>
      </c>
      <c r="C40" s="41">
        <v>17</v>
      </c>
      <c r="D40" s="76" t="str">
        <f>IF(ISBLANK(Tabulka410[[#This Row],[start. č.]]),"-",IF(ISERROR(VLOOKUP(Tabulka410[[#This Row],[start. č.]],'3. REGISTRACE'!B:F,2,0)),"start. č. nebylo registrováno!",VLOOKUP(Tabulka410[[#This Row],[start. č.]],'3. REGISTRACE'!B:F,2,0)))</f>
        <v>Lomská Simona</v>
      </c>
      <c r="E40" s="77">
        <f>IF(ISBLANK(Tabulka410[[#This Row],[start. č.]]),"-",IF(ISERROR(VLOOKUP(Tabulka410[[#This Row],[start. č.]],'3. REGISTRACE'!B:F,3,0)),"-",VLOOKUP(Tabulka410[[#This Row],[start. č.]],'3. REGISTRACE'!B:F,3,0)))</f>
        <v>2010</v>
      </c>
      <c r="F40" s="79" t="str">
        <f>IF(ISBLANK(Tabulka410[[#This Row],[start. č.]]),"-",IF(Tabulka410[[#This Row],[příjmení a jméno]]="start. č. nebylo registrováno!","-",IF(VLOOKUP(Tabulka410[[#This Row],[start. č.]],'3. REGISTRACE'!B:F,4,0)=0,"-",VLOOKUP(Tabulka410[[#This Row],[start. č.]],'3. REGISTRACE'!B:F,4,0))))</f>
        <v>SK Čéčova</v>
      </c>
      <c r="G40" s="77" t="str">
        <f>IF(ISBLANK(Tabulka410[[#This Row],[start. č.]]),"-",IF(Tabulka410[[#This Row],[příjmení a jméno]]="start. č. nebylo registrováno!","-",IF(VLOOKUP(Tabulka410[[#This Row],[start. č.]],'3. REGISTRACE'!B:F,5,0)=0,"-",VLOOKUP(Tabulka410[[#This Row],[start. č.]],'3. REGISTRACE'!B:F,5,0))))</f>
        <v>Z</v>
      </c>
      <c r="H40" s="80">
        <f>IF(OR(Tabulka410[[#This Row],[pořadí]]="DNF",Tabulka410[[#This Row],[pořadí]]=" "),"-",TIME(Tabulka410[[#This Row],[hod]],Tabulka410[[#This Row],[min]],Tabulka410[[#This Row],[sek]]))</f>
        <v>1.423611111111111E-3</v>
      </c>
      <c r="I40" s="77" t="str">
        <f>IF(ISBLANK(Tabulka410[[#This Row],[start. č.]]),"-",IF(Tabulka410[[#This Row],[příjmení a jméno]]="start. č. nebylo registrováno!","-",IF(VLOOKUP(Tabulka410[[#This Row],[start. č.]],'3. REGISTRACE'!B:G,6,0)=0,"-",VLOOKUP(Tabulka410[[#This Row],[start. č.]],'3. REGISTRACE'!B:G,6,0))))</f>
        <v>Nejmladší žactvo D</v>
      </c>
      <c r="J40" s="46">
        <v>0</v>
      </c>
      <c r="K40" s="43">
        <v>2</v>
      </c>
      <c r="L40" s="47">
        <v>3</v>
      </c>
      <c r="M40" s="49" t="str">
        <f>IF(AND(ISBLANK(J40),ISBLANK(K40),ISBLANK(L40)),"-",IF(H40&gt;=MAX(H$40:H40),"ok","chyba!!!"))</f>
        <v>ok</v>
      </c>
      <c r="N40" s="1"/>
    </row>
    <row r="41" spans="2:14">
      <c r="B41" s="78">
        <f t="shared" si="1"/>
        <v>2</v>
      </c>
      <c r="C41" s="41">
        <v>84</v>
      </c>
      <c r="D41" s="76" t="str">
        <f>IF(ISBLANK(Tabulka410[[#This Row],[start. č.]]),"-",IF(ISERROR(VLOOKUP(Tabulka410[[#This Row],[start. č.]],'3. REGISTRACE'!B:F,2,0)),"start. č. nebylo registrováno!",VLOOKUP(Tabulka410[[#This Row],[start. č.]],'3. REGISTRACE'!B:F,2,0)))</f>
        <v>Hantová Nelly</v>
      </c>
      <c r="E41" s="77">
        <f>IF(ISBLANK(Tabulka410[[#This Row],[start. č.]]),"-",IF(ISERROR(VLOOKUP(Tabulka410[[#This Row],[start. č.]],'3. REGISTRACE'!B:F,3,0)),"-",VLOOKUP(Tabulka410[[#This Row],[start. č.]],'3. REGISTRACE'!B:F,3,0)))</f>
        <v>2010</v>
      </c>
      <c r="F41" s="79" t="str">
        <f>IF(ISBLANK(Tabulka410[[#This Row],[start. č.]]),"-",IF(Tabulka410[[#This Row],[příjmení a jméno]]="start. č. nebylo registrováno!","-",IF(VLOOKUP(Tabulka410[[#This Row],[start. č.]],'3. REGISTRACE'!B:F,4,0)=0,"-",VLOOKUP(Tabulka410[[#This Row],[start. č.]],'3. REGISTRACE'!B:F,4,0))))</f>
        <v>Homole</v>
      </c>
      <c r="G41" s="77" t="str">
        <f>IF(ISBLANK(Tabulka410[[#This Row],[start. č.]]),"-",IF(Tabulka410[[#This Row],[příjmení a jméno]]="start. č. nebylo registrováno!","-",IF(VLOOKUP(Tabulka410[[#This Row],[start. č.]],'3. REGISTRACE'!B:F,5,0)=0,"-",VLOOKUP(Tabulka410[[#This Row],[start. č.]],'3. REGISTRACE'!B:F,5,0))))</f>
        <v>Z</v>
      </c>
      <c r="H41" s="80">
        <f>IF(OR(Tabulka410[[#This Row],[pořadí]]="DNF",Tabulka410[[#This Row],[pořadí]]=" "),"-",TIME(Tabulka410[[#This Row],[hod]],Tabulka410[[#This Row],[min]],Tabulka410[[#This Row],[sek]]))</f>
        <v>1.5393518518518519E-3</v>
      </c>
      <c r="I41" s="77" t="str">
        <f>IF(ISBLANK(Tabulka410[[#This Row],[start. č.]]),"-",IF(Tabulka410[[#This Row],[příjmení a jméno]]="start. č. nebylo registrováno!","-",IF(VLOOKUP(Tabulka410[[#This Row],[start. č.]],'3. REGISTRACE'!B:G,6,0)=0,"-",VLOOKUP(Tabulka410[[#This Row],[start. č.]],'3. REGISTRACE'!B:G,6,0))))</f>
        <v>Nejmladší žactvo D</v>
      </c>
      <c r="J41" s="46">
        <v>0</v>
      </c>
      <c r="K41" s="43">
        <v>2</v>
      </c>
      <c r="L41" s="47">
        <v>13</v>
      </c>
      <c r="M41" s="49" t="str">
        <f>IF(AND(ISBLANK(J41),ISBLANK(K41),ISBLANK(L41)),"-",IF(H41&gt;=MAX(H$40:H41),"ok","chyba!!!"))</f>
        <v>ok</v>
      </c>
      <c r="N41" s="1"/>
    </row>
    <row r="42" spans="2:14">
      <c r="B42" s="78">
        <f t="shared" si="1"/>
        <v>3</v>
      </c>
      <c r="C42" s="41">
        <v>97</v>
      </c>
      <c r="D42" s="76" t="str">
        <f>IF(ISBLANK(Tabulka410[[#This Row],[start. č.]]),"-",IF(ISERROR(VLOOKUP(Tabulka410[[#This Row],[start. č.]],'3. REGISTRACE'!B:F,2,0)),"start. č. nebylo registrováno!",VLOOKUP(Tabulka410[[#This Row],[start. č.]],'3. REGISTRACE'!B:F,2,0)))</f>
        <v>Hollerová Markéta</v>
      </c>
      <c r="E42" s="77">
        <f>IF(ISBLANK(Tabulka410[[#This Row],[start. č.]]),"-",IF(ISERROR(VLOOKUP(Tabulka410[[#This Row],[start. č.]],'3. REGISTRACE'!B:F,3,0)),"-",VLOOKUP(Tabulka410[[#This Row],[start. č.]],'3. REGISTRACE'!B:F,3,0)))</f>
        <v>2009</v>
      </c>
      <c r="F42" s="79" t="str">
        <f>IF(ISBLANK(Tabulka410[[#This Row],[start. č.]]),"-",IF(Tabulka410[[#This Row],[příjmení a jméno]]="start. č. nebylo registrováno!","-",IF(VLOOKUP(Tabulka410[[#This Row],[start. č.]],'3. REGISTRACE'!B:F,4,0)=0,"-",VLOOKUP(Tabulka410[[#This Row],[start. č.]],'3. REGISTRACE'!B:F,4,0))))</f>
        <v>Ramissio</v>
      </c>
      <c r="G42" s="77" t="str">
        <f>IF(ISBLANK(Tabulka410[[#This Row],[start. č.]]),"-",IF(Tabulka410[[#This Row],[příjmení a jméno]]="start. č. nebylo registrováno!","-",IF(VLOOKUP(Tabulka410[[#This Row],[start. č.]],'3. REGISTRACE'!B:F,5,0)=0,"-",VLOOKUP(Tabulka410[[#This Row],[start. č.]],'3. REGISTRACE'!B:F,5,0))))</f>
        <v>Z</v>
      </c>
      <c r="H42" s="80">
        <f>IF(OR(Tabulka410[[#This Row],[pořadí]]="DNF",Tabulka410[[#This Row],[pořadí]]=" "),"-",TIME(Tabulka410[[#This Row],[hod]],Tabulka410[[#This Row],[min]],Tabulka410[[#This Row],[sek]]))</f>
        <v>1.5509259259259261E-3</v>
      </c>
      <c r="I42" s="77" t="str">
        <f>IF(ISBLANK(Tabulka410[[#This Row],[start. č.]]),"-",IF(Tabulka410[[#This Row],[příjmení a jméno]]="start. č. nebylo registrováno!","-",IF(VLOOKUP(Tabulka410[[#This Row],[start. č.]],'3. REGISTRACE'!B:G,6,0)=0,"-",VLOOKUP(Tabulka410[[#This Row],[start. č.]],'3. REGISTRACE'!B:G,6,0))))</f>
        <v>Nejmladší žactvo D</v>
      </c>
      <c r="J42" s="46">
        <v>0</v>
      </c>
      <c r="K42" s="43">
        <v>2</v>
      </c>
      <c r="L42" s="47">
        <v>14</v>
      </c>
      <c r="M42" s="49" t="str">
        <f>IF(AND(ISBLANK(J42),ISBLANK(K42),ISBLANK(L42)),"-",IF(H42&gt;=MAX(H$40:H42),"ok","chyba!!!"))</f>
        <v>ok</v>
      </c>
      <c r="N42" s="1"/>
    </row>
    <row r="43" spans="2:14">
      <c r="B43" s="78">
        <f t="shared" si="1"/>
        <v>4</v>
      </c>
      <c r="C43" s="41">
        <v>37</v>
      </c>
      <c r="D43" s="76" t="str">
        <f>IF(ISBLANK(Tabulka410[[#This Row],[start. č.]]),"-",IF(ISERROR(VLOOKUP(Tabulka410[[#This Row],[start. č.]],'3. REGISTRACE'!B:F,2,0)),"start. č. nebylo registrováno!",VLOOKUP(Tabulka410[[#This Row],[start. č.]],'3. REGISTRACE'!B:F,2,0)))</f>
        <v>Gulykašová Kristýna</v>
      </c>
      <c r="E43" s="77">
        <f>IF(ISBLANK(Tabulka410[[#This Row],[start. č.]]),"-",IF(ISERROR(VLOOKUP(Tabulka410[[#This Row],[start. č.]],'3. REGISTRACE'!B:F,3,0)),"-",VLOOKUP(Tabulka410[[#This Row],[start. č.]],'3. REGISTRACE'!B:F,3,0)))</f>
        <v>2010</v>
      </c>
      <c r="F43" s="79" t="str">
        <f>IF(ISBLANK(Tabulka410[[#This Row],[start. č.]]),"-",IF(Tabulka410[[#This Row],[příjmení a jméno]]="start. č. nebylo registrováno!","-",IF(VLOOKUP(Tabulka410[[#This Row],[start. č.]],'3. REGISTRACE'!B:F,4,0)=0,"-",VLOOKUP(Tabulka410[[#This Row],[start. č.]],'3. REGISTRACE'!B:F,4,0))))</f>
        <v>Jindřichův Hradec</v>
      </c>
      <c r="G43" s="77" t="str">
        <f>IF(ISBLANK(Tabulka410[[#This Row],[start. č.]]),"-",IF(Tabulka410[[#This Row],[příjmení a jméno]]="start. č. nebylo registrováno!","-",IF(VLOOKUP(Tabulka410[[#This Row],[start. č.]],'3. REGISTRACE'!B:F,5,0)=0,"-",VLOOKUP(Tabulka410[[#This Row],[start. č.]],'3. REGISTRACE'!B:F,5,0))))</f>
        <v>Z</v>
      </c>
      <c r="H43" s="80">
        <f>IF(OR(Tabulka410[[#This Row],[pořadí]]="DNF",Tabulka410[[#This Row],[pořadí]]=" "),"-",TIME(Tabulka410[[#This Row],[hod]],Tabulka410[[#This Row],[min]],Tabulka410[[#This Row],[sek]]))</f>
        <v>1.7824074074074072E-3</v>
      </c>
      <c r="I43" s="77" t="str">
        <f>IF(ISBLANK(Tabulka410[[#This Row],[start. č.]]),"-",IF(Tabulka410[[#This Row],[příjmení a jméno]]="start. č. nebylo registrováno!","-",IF(VLOOKUP(Tabulka410[[#This Row],[start. č.]],'3. REGISTRACE'!B:G,6,0)=0,"-",VLOOKUP(Tabulka410[[#This Row],[start. č.]],'3. REGISTRACE'!B:G,6,0))))</f>
        <v>Nejmladší žactvo D</v>
      </c>
      <c r="J43" s="46">
        <v>0</v>
      </c>
      <c r="K43" s="43">
        <v>2</v>
      </c>
      <c r="L43" s="47">
        <v>34</v>
      </c>
      <c r="M43" s="49" t="str">
        <f>IF(AND(ISBLANK(J43),ISBLANK(K43),ISBLANK(L43)),"-",IF(H43&gt;=MAX(H$40:H43),"ok","chyba!!!"))</f>
        <v>ok</v>
      </c>
      <c r="N43" s="1"/>
    </row>
    <row r="44" spans="2:14">
      <c r="B44" s="86" t="str">
        <f t="shared" si="1"/>
        <v xml:space="preserve"> </v>
      </c>
      <c r="C44" s="58"/>
      <c r="D44" s="87" t="str">
        <f>IF(ISBLANK(Tabulka410[[#This Row],[start. č.]]),"-",IF(ISERROR(VLOOKUP(Tabulka410[[#This Row],[start. č.]],'3. REGISTRACE'!B:F,2,0)),"start. č. nebylo registrováno!",VLOOKUP(Tabulka410[[#This Row],[start. č.]],'3. REGISTRACE'!B:F,2,0)))</f>
        <v>-</v>
      </c>
      <c r="E44" s="88" t="str">
        <f>IF(ISBLANK(Tabulka410[[#This Row],[start. č.]]),"-",IF(ISERROR(VLOOKUP(Tabulka410[[#This Row],[start. č.]],'3. REGISTRACE'!B:F,3,0)),"-",VLOOKUP(Tabulka410[[#This Row],[start. č.]],'3. REGISTRACE'!B:F,3,0)))</f>
        <v>-</v>
      </c>
      <c r="F44" s="89" t="str">
        <f>IF(ISBLANK(Tabulka410[[#This Row],[start. č.]]),"-",IF(Tabulka410[[#This Row],[příjmení a jméno]]="start. č. nebylo registrováno!","-",IF(VLOOKUP(Tabulka410[[#This Row],[start. č.]],'3. REGISTRACE'!B:F,4,0)=0,"-",VLOOKUP(Tabulka410[[#This Row],[start. č.]],'3. REGISTRACE'!B:F,4,0))))</f>
        <v>-</v>
      </c>
      <c r="G44" s="88" t="str">
        <f>IF(ISBLANK(Tabulka410[[#This Row],[start. č.]]),"-",IF(Tabulka410[[#This Row],[příjmení a jméno]]="start. č. nebylo registrováno!","-",IF(VLOOKUP(Tabulka410[[#This Row],[start. č.]],'3. REGISTRACE'!B:F,5,0)=0,"-",VLOOKUP(Tabulka410[[#This Row],[start. č.]],'3. REGISTRACE'!B:F,5,0))))</f>
        <v>-</v>
      </c>
      <c r="H44" s="90" t="str">
        <f>IF(OR(Tabulka410[[#This Row],[pořadí]]="DNF",Tabulka410[[#This Row],[pořadí]]=" "),"-",TIME(Tabulka410[[#This Row],[hod]],Tabulka410[[#This Row],[min]],Tabulka410[[#This Row],[sek]]))</f>
        <v>-</v>
      </c>
      <c r="I44" s="88" t="str">
        <f>IF(ISBLANK(Tabulka410[[#This Row],[start. č.]]),"-",IF(Tabulka410[[#This Row],[příjmení a jméno]]="start. č. nebylo registrováno!","-",IF(VLOOKUP(Tabulka410[[#This Row],[start. č.]],'3. REGISTRACE'!B:G,6,0)=0,"-",VLOOKUP(Tabulka410[[#This Row],[start. č.]],'3. REGISTRACE'!B:G,6,0))))</f>
        <v>-</v>
      </c>
      <c r="J44" s="59"/>
      <c r="K44" s="60"/>
      <c r="L44" s="61"/>
      <c r="M44" s="49" t="str">
        <f>IF(AND(ISBLANK(J44),ISBLANK(K44),ISBLANK(L44)),"-",IF(H44&gt;=MAX(H$40:H44),"ok","chyba!!!"))</f>
        <v>-</v>
      </c>
    </row>
    <row r="45" spans="2:14">
      <c r="B45" s="86" t="str">
        <f t="shared" si="1"/>
        <v xml:space="preserve"> </v>
      </c>
      <c r="C45" s="58"/>
      <c r="D45" s="87" t="str">
        <f>IF(ISBLANK(Tabulka410[[#This Row],[start. č.]]),"-",IF(ISERROR(VLOOKUP(Tabulka410[[#This Row],[start. č.]],'3. REGISTRACE'!B:F,2,0)),"start. č. nebylo registrováno!",VLOOKUP(Tabulka410[[#This Row],[start. č.]],'3. REGISTRACE'!B:F,2,0)))</f>
        <v>-</v>
      </c>
      <c r="E45" s="88" t="str">
        <f>IF(ISBLANK(Tabulka410[[#This Row],[start. č.]]),"-",IF(ISERROR(VLOOKUP(Tabulka410[[#This Row],[start. č.]],'3. REGISTRACE'!B:F,3,0)),"-",VLOOKUP(Tabulka410[[#This Row],[start. č.]],'3. REGISTRACE'!B:F,3,0)))</f>
        <v>-</v>
      </c>
      <c r="F45" s="89" t="str">
        <f>IF(ISBLANK(Tabulka410[[#This Row],[start. č.]]),"-",IF(Tabulka410[[#This Row],[příjmení a jméno]]="start. č. nebylo registrováno!","-",IF(VLOOKUP(Tabulka410[[#This Row],[start. č.]],'3. REGISTRACE'!B:F,4,0)=0,"-",VLOOKUP(Tabulka410[[#This Row],[start. č.]],'3. REGISTRACE'!B:F,4,0))))</f>
        <v>-</v>
      </c>
      <c r="G45" s="88" t="str">
        <f>IF(ISBLANK(Tabulka410[[#This Row],[start. č.]]),"-",IF(Tabulka410[[#This Row],[příjmení a jméno]]="start. č. nebylo registrováno!","-",IF(VLOOKUP(Tabulka410[[#This Row],[start. č.]],'3. REGISTRACE'!B:F,5,0)=0,"-",VLOOKUP(Tabulka410[[#This Row],[start. č.]],'3. REGISTRACE'!B:F,5,0))))</f>
        <v>-</v>
      </c>
      <c r="H45" s="90" t="str">
        <f>IF(OR(Tabulka410[[#This Row],[pořadí]]="DNF",Tabulka410[[#This Row],[pořadí]]=" "),"-",TIME(Tabulka410[[#This Row],[hod]],Tabulka410[[#This Row],[min]],Tabulka410[[#This Row],[sek]]))</f>
        <v>-</v>
      </c>
      <c r="I45" s="88" t="str">
        <f>IF(ISBLANK(Tabulka410[[#This Row],[start. č.]]),"-",IF(Tabulka410[[#This Row],[příjmení a jméno]]="start. č. nebylo registrováno!","-",IF(VLOOKUP(Tabulka410[[#This Row],[start. č.]],'3. REGISTRACE'!B:G,6,0)=0,"-",VLOOKUP(Tabulka410[[#This Row],[start. č.]],'3. REGISTRACE'!B:G,6,0))))</f>
        <v>-</v>
      </c>
      <c r="J45" s="59"/>
      <c r="K45" s="60"/>
      <c r="L45" s="61"/>
      <c r="M45" s="49" t="str">
        <f>IF(AND(ISBLANK(J45),ISBLANK(K45),ISBLANK(L45)),"-",IF(H45&gt;=MAX(H$40:H45),"ok","chyba!!!"))</f>
        <v>-</v>
      </c>
    </row>
    <row r="46" spans="2:14">
      <c r="B46" s="86" t="str">
        <f t="shared" si="1"/>
        <v xml:space="preserve"> </v>
      </c>
      <c r="C46" s="58"/>
      <c r="D46" s="87" t="str">
        <f>IF(ISBLANK(Tabulka410[[#This Row],[start. č.]]),"-",IF(ISERROR(VLOOKUP(Tabulka410[[#This Row],[start. č.]],'3. REGISTRACE'!B:F,2,0)),"start. č. nebylo registrováno!",VLOOKUP(Tabulka410[[#This Row],[start. č.]],'3. REGISTRACE'!B:F,2,0)))</f>
        <v>-</v>
      </c>
      <c r="E46" s="88" t="str">
        <f>IF(ISBLANK(Tabulka410[[#This Row],[start. č.]]),"-",IF(ISERROR(VLOOKUP(Tabulka410[[#This Row],[start. č.]],'3. REGISTRACE'!B:F,3,0)),"-",VLOOKUP(Tabulka410[[#This Row],[start. č.]],'3. REGISTRACE'!B:F,3,0)))</f>
        <v>-</v>
      </c>
      <c r="F46" s="89" t="str">
        <f>IF(ISBLANK(Tabulka410[[#This Row],[start. č.]]),"-",IF(Tabulka410[[#This Row],[příjmení a jméno]]="start. č. nebylo registrováno!","-",IF(VLOOKUP(Tabulka410[[#This Row],[start. č.]],'3. REGISTRACE'!B:F,4,0)=0,"-",VLOOKUP(Tabulka410[[#This Row],[start. č.]],'3. REGISTRACE'!B:F,4,0))))</f>
        <v>-</v>
      </c>
      <c r="G46" s="88" t="str">
        <f>IF(ISBLANK(Tabulka410[[#This Row],[start. č.]]),"-",IF(Tabulka410[[#This Row],[příjmení a jméno]]="start. č. nebylo registrováno!","-",IF(VLOOKUP(Tabulka410[[#This Row],[start. č.]],'3. REGISTRACE'!B:F,5,0)=0,"-",VLOOKUP(Tabulka410[[#This Row],[start. č.]],'3. REGISTRACE'!B:F,5,0))))</f>
        <v>-</v>
      </c>
      <c r="H46" s="90" t="str">
        <f>IF(OR(Tabulka410[[#This Row],[pořadí]]="DNF",Tabulka410[[#This Row],[pořadí]]=" "),"-",TIME(Tabulka410[[#This Row],[hod]],Tabulka410[[#This Row],[min]],Tabulka410[[#This Row],[sek]]))</f>
        <v>-</v>
      </c>
      <c r="I46" s="88" t="str">
        <f>IF(ISBLANK(Tabulka410[[#This Row],[start. č.]]),"-",IF(Tabulka410[[#This Row],[příjmení a jméno]]="start. č. nebylo registrováno!","-",IF(VLOOKUP(Tabulka410[[#This Row],[start. č.]],'3. REGISTRACE'!B:G,6,0)=0,"-",VLOOKUP(Tabulka410[[#This Row],[start. č.]],'3. REGISTRACE'!B:G,6,0))))</f>
        <v>-</v>
      </c>
      <c r="J46" s="59"/>
      <c r="K46" s="60"/>
      <c r="L46" s="61"/>
      <c r="M46" s="49" t="str">
        <f>IF(AND(ISBLANK(J46),ISBLANK(K46),ISBLANK(L46)),"-",IF(H46&gt;=MAX(H$40:H46),"ok","chyba!!!"))</f>
        <v>-</v>
      </c>
    </row>
    <row r="47" spans="2:14">
      <c r="B47" s="86" t="str">
        <f t="shared" si="1"/>
        <v xml:space="preserve"> </v>
      </c>
      <c r="C47" s="58"/>
      <c r="D47" s="87" t="str">
        <f>IF(ISBLANK(Tabulka410[[#This Row],[start. č.]]),"-",IF(ISERROR(VLOOKUP(Tabulka410[[#This Row],[start. č.]],'3. REGISTRACE'!B:F,2,0)),"start. č. nebylo registrováno!",VLOOKUP(Tabulka410[[#This Row],[start. č.]],'3. REGISTRACE'!B:F,2,0)))</f>
        <v>-</v>
      </c>
      <c r="E47" s="88" t="str">
        <f>IF(ISBLANK(Tabulka410[[#This Row],[start. č.]]),"-",IF(ISERROR(VLOOKUP(Tabulka410[[#This Row],[start. č.]],'3. REGISTRACE'!B:F,3,0)),"-",VLOOKUP(Tabulka410[[#This Row],[start. č.]],'3. REGISTRACE'!B:F,3,0)))</f>
        <v>-</v>
      </c>
      <c r="F47" s="89" t="str">
        <f>IF(ISBLANK(Tabulka410[[#This Row],[start. č.]]),"-",IF(Tabulka410[[#This Row],[příjmení a jméno]]="start. č. nebylo registrováno!","-",IF(VLOOKUP(Tabulka410[[#This Row],[start. č.]],'3. REGISTRACE'!B:F,4,0)=0,"-",VLOOKUP(Tabulka410[[#This Row],[start. č.]],'3. REGISTRACE'!B:F,4,0))))</f>
        <v>-</v>
      </c>
      <c r="G47" s="88" t="str">
        <f>IF(ISBLANK(Tabulka410[[#This Row],[start. č.]]),"-",IF(Tabulka410[[#This Row],[příjmení a jméno]]="start. č. nebylo registrováno!","-",IF(VLOOKUP(Tabulka410[[#This Row],[start. č.]],'3. REGISTRACE'!B:F,5,0)=0,"-",VLOOKUP(Tabulka410[[#This Row],[start. č.]],'3. REGISTRACE'!B:F,5,0))))</f>
        <v>-</v>
      </c>
      <c r="H47" s="90" t="str">
        <f>IF(OR(Tabulka410[[#This Row],[pořadí]]="DNF",Tabulka410[[#This Row],[pořadí]]=" "),"-",TIME(Tabulka410[[#This Row],[hod]],Tabulka410[[#This Row],[min]],Tabulka410[[#This Row],[sek]]))</f>
        <v>-</v>
      </c>
      <c r="I47" s="88" t="str">
        <f>IF(ISBLANK(Tabulka410[[#This Row],[start. č.]]),"-",IF(Tabulka410[[#This Row],[příjmení a jméno]]="start. č. nebylo registrováno!","-",IF(VLOOKUP(Tabulka410[[#This Row],[start. č.]],'3. REGISTRACE'!B:G,6,0)=0,"-",VLOOKUP(Tabulka410[[#This Row],[start. č.]],'3. REGISTRACE'!B:G,6,0))))</f>
        <v>-</v>
      </c>
      <c r="J47" s="59"/>
      <c r="K47" s="60"/>
      <c r="L47" s="61"/>
      <c r="M47" s="49" t="str">
        <f>IF(AND(ISBLANK(J47),ISBLANK(K47),ISBLANK(L47)),"-",IF(H47&gt;=MAX(H$40:H47),"ok","chyba!!!"))</f>
        <v>-</v>
      </c>
    </row>
    <row r="48" spans="2:14">
      <c r="B48" s="86" t="str">
        <f t="shared" si="1"/>
        <v xml:space="preserve"> </v>
      </c>
      <c r="C48" s="58"/>
      <c r="D48" s="87" t="str">
        <f>IF(ISBLANK(Tabulka410[[#This Row],[start. č.]]),"-",IF(ISERROR(VLOOKUP(Tabulka410[[#This Row],[start. č.]],'3. REGISTRACE'!B:F,2,0)),"start. č. nebylo registrováno!",VLOOKUP(Tabulka410[[#This Row],[start. č.]],'3. REGISTRACE'!B:F,2,0)))</f>
        <v>-</v>
      </c>
      <c r="E48" s="88" t="str">
        <f>IF(ISBLANK(Tabulka410[[#This Row],[start. č.]]),"-",IF(ISERROR(VLOOKUP(Tabulka410[[#This Row],[start. č.]],'3. REGISTRACE'!B:F,3,0)),"-",VLOOKUP(Tabulka410[[#This Row],[start. č.]],'3. REGISTRACE'!B:F,3,0)))</f>
        <v>-</v>
      </c>
      <c r="F48" s="89" t="str">
        <f>IF(ISBLANK(Tabulka410[[#This Row],[start. č.]]),"-",IF(Tabulka410[[#This Row],[příjmení a jméno]]="start. č. nebylo registrováno!","-",IF(VLOOKUP(Tabulka410[[#This Row],[start. č.]],'3. REGISTRACE'!B:F,4,0)=0,"-",VLOOKUP(Tabulka410[[#This Row],[start. č.]],'3. REGISTRACE'!B:F,4,0))))</f>
        <v>-</v>
      </c>
      <c r="G48" s="88" t="str">
        <f>IF(ISBLANK(Tabulka410[[#This Row],[start. č.]]),"-",IF(Tabulka410[[#This Row],[příjmení a jméno]]="start. č. nebylo registrováno!","-",IF(VLOOKUP(Tabulka410[[#This Row],[start. č.]],'3. REGISTRACE'!B:F,5,0)=0,"-",VLOOKUP(Tabulka410[[#This Row],[start. č.]],'3. REGISTRACE'!B:F,5,0))))</f>
        <v>-</v>
      </c>
      <c r="H48" s="90" t="str">
        <f>IF(OR(Tabulka410[[#This Row],[pořadí]]="DNF",Tabulka410[[#This Row],[pořadí]]=" "),"-",TIME(Tabulka410[[#This Row],[hod]],Tabulka410[[#This Row],[min]],Tabulka410[[#This Row],[sek]]))</f>
        <v>-</v>
      </c>
      <c r="I48" s="88" t="str">
        <f>IF(ISBLANK(Tabulka410[[#This Row],[start. č.]]),"-",IF(Tabulka410[[#This Row],[příjmení a jméno]]="start. č. nebylo registrováno!","-",IF(VLOOKUP(Tabulka410[[#This Row],[start. č.]],'3. REGISTRACE'!B:G,6,0)=0,"-",VLOOKUP(Tabulka410[[#This Row],[start. č.]],'3. REGISTRACE'!B:G,6,0))))</f>
        <v>-</v>
      </c>
      <c r="J48" s="59"/>
      <c r="K48" s="60"/>
      <c r="L48" s="61"/>
      <c r="M48" s="49" t="str">
        <f>IF(AND(ISBLANK(J48),ISBLANK(K48),ISBLANK(L48)),"-",IF(H48&gt;=MAX(H$40:H48),"ok","chyba!!!"))</f>
        <v>-</v>
      </c>
    </row>
    <row r="49" spans="2:13">
      <c r="B49" s="86" t="str">
        <f t="shared" si="1"/>
        <v xml:space="preserve"> </v>
      </c>
      <c r="C49" s="54"/>
      <c r="D49" s="98" t="str">
        <f>IF(ISBLANK(Tabulka410[[#This Row],[start. č.]]),"-",IF(ISERROR(VLOOKUP(Tabulka410[[#This Row],[start. č.]],'3. REGISTRACE'!B:F,2,0)),"start. č. nebylo registrováno!",VLOOKUP(Tabulka410[[#This Row],[start. č.]],'3. REGISTRACE'!B:F,2,0)))</f>
        <v>-</v>
      </c>
      <c r="E49" s="99" t="str">
        <f>IF(ISBLANK(Tabulka410[[#This Row],[start. č.]]),"-",IF(ISERROR(VLOOKUP(Tabulka410[[#This Row],[start. č.]],'3. REGISTRACE'!B:F,3,0)),"-",VLOOKUP(Tabulka410[[#This Row],[start. č.]],'3. REGISTRACE'!B:F,3,0)))</f>
        <v>-</v>
      </c>
      <c r="F49" s="100" t="str">
        <f>IF(ISBLANK(Tabulka410[[#This Row],[start. č.]]),"-",IF(Tabulka410[[#This Row],[příjmení a jméno]]="start. č. nebylo registrováno!","-",IF(VLOOKUP(Tabulka410[[#This Row],[start. č.]],'3. REGISTRACE'!B:F,4,0)=0,"-",VLOOKUP(Tabulka410[[#This Row],[start. č.]],'3. REGISTRACE'!B:F,4,0))))</f>
        <v>-</v>
      </c>
      <c r="G49" s="99" t="str">
        <f>IF(ISBLANK(Tabulka410[[#This Row],[start. č.]]),"-",IF(Tabulka410[[#This Row],[příjmení a jméno]]="start. č. nebylo registrováno!","-",IF(VLOOKUP(Tabulka410[[#This Row],[start. č.]],'3. REGISTRACE'!B:F,5,0)=0,"-",VLOOKUP(Tabulka410[[#This Row],[start. č.]],'3. REGISTRACE'!B:F,5,0))))</f>
        <v>-</v>
      </c>
      <c r="H49" s="80" t="str">
        <f>IF(OR(Tabulka410[[#This Row],[pořadí]]="DNF",Tabulka410[[#This Row],[pořadí]]=" "),"-",TIME(Tabulka410[[#This Row],[hod]],Tabulka410[[#This Row],[min]],Tabulka410[[#This Row],[sek]]))</f>
        <v>-</v>
      </c>
      <c r="I49" s="99" t="str">
        <f>IF(ISBLANK(Tabulka410[[#This Row],[start. č.]]),"-",IF(Tabulka410[[#This Row],[příjmení a jméno]]="start. č. nebylo registrováno!","-",IF(VLOOKUP(Tabulka410[[#This Row],[start. č.]],'3. REGISTRACE'!B:G,6,0)=0,"-",VLOOKUP(Tabulka410[[#This Row],[start. č.]],'3. REGISTRACE'!B:G,6,0))))</f>
        <v>-</v>
      </c>
      <c r="J49" s="55"/>
      <c r="K49" s="56"/>
      <c r="L49" s="57"/>
      <c r="M49" s="49" t="str">
        <f>IF(AND(ISBLANK(J49),ISBLANK(K49),ISBLANK(L49)),"-",IF(H49&gt;=MAX(H$40:H49),"ok","chyba!!!"))</f>
        <v>-</v>
      </c>
    </row>
    <row r="50" spans="2:13">
      <c r="B50" s="86" t="str">
        <f t="shared" si="1"/>
        <v xml:space="preserve"> </v>
      </c>
      <c r="C50" s="54"/>
      <c r="D50" s="98" t="str">
        <f>IF(ISBLANK(Tabulka410[[#This Row],[start. č.]]),"-",IF(ISERROR(VLOOKUP(Tabulka410[[#This Row],[start. č.]],'3. REGISTRACE'!B:F,2,0)),"start. č. nebylo registrováno!",VLOOKUP(Tabulka410[[#This Row],[start. č.]],'3. REGISTRACE'!B:F,2,0)))</f>
        <v>-</v>
      </c>
      <c r="E50" s="99" t="str">
        <f>IF(ISBLANK(Tabulka410[[#This Row],[start. č.]]),"-",IF(ISERROR(VLOOKUP(Tabulka410[[#This Row],[start. č.]],'3. REGISTRACE'!B:F,3,0)),"-",VLOOKUP(Tabulka410[[#This Row],[start. č.]],'3. REGISTRACE'!B:F,3,0)))</f>
        <v>-</v>
      </c>
      <c r="F50" s="100" t="str">
        <f>IF(ISBLANK(Tabulka410[[#This Row],[start. č.]]),"-",IF(Tabulka410[[#This Row],[příjmení a jméno]]="start. č. nebylo registrováno!","-",IF(VLOOKUP(Tabulka410[[#This Row],[start. č.]],'3. REGISTRACE'!B:F,4,0)=0,"-",VLOOKUP(Tabulka410[[#This Row],[start. č.]],'3. REGISTRACE'!B:F,4,0))))</f>
        <v>-</v>
      </c>
      <c r="G50" s="99" t="str">
        <f>IF(ISBLANK(Tabulka410[[#This Row],[start. č.]]),"-",IF(Tabulka410[[#This Row],[příjmení a jméno]]="start. č. nebylo registrováno!","-",IF(VLOOKUP(Tabulka410[[#This Row],[start. č.]],'3. REGISTRACE'!B:F,5,0)=0,"-",VLOOKUP(Tabulka410[[#This Row],[start. č.]],'3. REGISTRACE'!B:F,5,0))))</f>
        <v>-</v>
      </c>
      <c r="H50" s="80" t="str">
        <f>IF(OR(Tabulka410[[#This Row],[pořadí]]="DNF",Tabulka410[[#This Row],[pořadí]]=" "),"-",TIME(Tabulka410[[#This Row],[hod]],Tabulka410[[#This Row],[min]],Tabulka410[[#This Row],[sek]]))</f>
        <v>-</v>
      </c>
      <c r="I50" s="99" t="str">
        <f>IF(ISBLANK(Tabulka410[[#This Row],[start. č.]]),"-",IF(Tabulka410[[#This Row],[příjmení a jméno]]="start. č. nebylo registrováno!","-",IF(VLOOKUP(Tabulka410[[#This Row],[start. č.]],'3. REGISTRACE'!B:G,6,0)=0,"-",VLOOKUP(Tabulka410[[#This Row],[start. č.]],'3. REGISTRACE'!B:G,6,0))))</f>
        <v>-</v>
      </c>
      <c r="J50" s="55"/>
      <c r="K50" s="56"/>
      <c r="L50" s="57"/>
      <c r="M50" s="49" t="str">
        <f>IF(AND(ISBLANK(J50),ISBLANK(K50),ISBLANK(L50)),"-",IF(H50&gt;=MAX(H$40:H50),"ok","chyba!!!"))</f>
        <v>-</v>
      </c>
    </row>
    <row r="51" spans="2:13">
      <c r="B51" s="86" t="str">
        <f t="shared" si="1"/>
        <v xml:space="preserve"> </v>
      </c>
      <c r="C51" s="54"/>
      <c r="D51" s="98" t="str">
        <f>IF(ISBLANK(Tabulka410[[#This Row],[start. č.]]),"-",IF(ISERROR(VLOOKUP(Tabulka410[[#This Row],[start. č.]],'3. REGISTRACE'!B:F,2,0)),"start. č. nebylo registrováno!",VLOOKUP(Tabulka410[[#This Row],[start. č.]],'3. REGISTRACE'!B:F,2,0)))</f>
        <v>-</v>
      </c>
      <c r="E51" s="99" t="str">
        <f>IF(ISBLANK(Tabulka410[[#This Row],[start. č.]]),"-",IF(ISERROR(VLOOKUP(Tabulka410[[#This Row],[start. č.]],'3. REGISTRACE'!B:F,3,0)),"-",VLOOKUP(Tabulka410[[#This Row],[start. č.]],'3. REGISTRACE'!B:F,3,0)))</f>
        <v>-</v>
      </c>
      <c r="F51" s="100" t="str">
        <f>IF(ISBLANK(Tabulka410[[#This Row],[start. č.]]),"-",IF(Tabulka410[[#This Row],[příjmení a jméno]]="start. č. nebylo registrováno!","-",IF(VLOOKUP(Tabulka410[[#This Row],[start. č.]],'3. REGISTRACE'!B:F,4,0)=0,"-",VLOOKUP(Tabulka410[[#This Row],[start. č.]],'3. REGISTRACE'!B:F,4,0))))</f>
        <v>-</v>
      </c>
      <c r="G51" s="99" t="str">
        <f>IF(ISBLANK(Tabulka410[[#This Row],[start. č.]]),"-",IF(Tabulka410[[#This Row],[příjmení a jméno]]="start. č. nebylo registrováno!","-",IF(VLOOKUP(Tabulka410[[#This Row],[start. č.]],'3. REGISTRACE'!B:F,5,0)=0,"-",VLOOKUP(Tabulka410[[#This Row],[start. č.]],'3. REGISTRACE'!B:F,5,0))))</f>
        <v>-</v>
      </c>
      <c r="H51" s="80" t="str">
        <f>IF(OR(Tabulka410[[#This Row],[pořadí]]="DNF",Tabulka410[[#This Row],[pořadí]]=" "),"-",TIME(Tabulka410[[#This Row],[hod]],Tabulka410[[#This Row],[min]],Tabulka410[[#This Row],[sek]]))</f>
        <v>-</v>
      </c>
      <c r="I51" s="99" t="str">
        <f>IF(ISBLANK(Tabulka410[[#This Row],[start. č.]]),"-",IF(Tabulka410[[#This Row],[příjmení a jméno]]="start. č. nebylo registrováno!","-",IF(VLOOKUP(Tabulka410[[#This Row],[start. č.]],'3. REGISTRACE'!B:G,6,0)=0,"-",VLOOKUP(Tabulka410[[#This Row],[start. č.]],'3. REGISTRACE'!B:G,6,0))))</f>
        <v>-</v>
      </c>
      <c r="J51" s="55"/>
      <c r="K51" s="56"/>
      <c r="L51" s="57"/>
      <c r="M51" s="49" t="str">
        <f>IF(AND(ISBLANK(J51),ISBLANK(K51),ISBLANK(L51)),"-",IF(H51&gt;=MAX(H$40:H51),"ok","chyba!!!"))</f>
        <v>-</v>
      </c>
    </row>
    <row r="52" spans="2:13">
      <c r="B52" s="86" t="str">
        <f t="shared" si="1"/>
        <v xml:space="preserve"> </v>
      </c>
      <c r="C52" s="54"/>
      <c r="D52" s="98" t="str">
        <f>IF(ISBLANK(Tabulka410[[#This Row],[start. č.]]),"-",IF(ISERROR(VLOOKUP(Tabulka410[[#This Row],[start. č.]],'3. REGISTRACE'!B:F,2,0)),"start. č. nebylo registrováno!",VLOOKUP(Tabulka410[[#This Row],[start. č.]],'3. REGISTRACE'!B:F,2,0)))</f>
        <v>-</v>
      </c>
      <c r="E52" s="99" t="str">
        <f>IF(ISBLANK(Tabulka410[[#This Row],[start. č.]]),"-",IF(ISERROR(VLOOKUP(Tabulka410[[#This Row],[start. č.]],'3. REGISTRACE'!B:F,3,0)),"-",VLOOKUP(Tabulka410[[#This Row],[start. č.]],'3. REGISTRACE'!B:F,3,0)))</f>
        <v>-</v>
      </c>
      <c r="F52" s="100" t="str">
        <f>IF(ISBLANK(Tabulka410[[#This Row],[start. č.]]),"-",IF(Tabulka410[[#This Row],[příjmení a jméno]]="start. č. nebylo registrováno!","-",IF(VLOOKUP(Tabulka410[[#This Row],[start. č.]],'3. REGISTRACE'!B:F,4,0)=0,"-",VLOOKUP(Tabulka410[[#This Row],[start. č.]],'3. REGISTRACE'!B:F,4,0))))</f>
        <v>-</v>
      </c>
      <c r="G52" s="99" t="str">
        <f>IF(ISBLANK(Tabulka410[[#This Row],[start. č.]]),"-",IF(Tabulka410[[#This Row],[příjmení a jméno]]="start. č. nebylo registrováno!","-",IF(VLOOKUP(Tabulka410[[#This Row],[start. č.]],'3. REGISTRACE'!B:F,5,0)=0,"-",VLOOKUP(Tabulka410[[#This Row],[start. č.]],'3. REGISTRACE'!B:F,5,0))))</f>
        <v>-</v>
      </c>
      <c r="H52" s="80" t="str">
        <f>IF(OR(Tabulka410[[#This Row],[pořadí]]="DNF",Tabulka410[[#This Row],[pořadí]]=" "),"-",TIME(Tabulka410[[#This Row],[hod]],Tabulka410[[#This Row],[min]],Tabulka410[[#This Row],[sek]]))</f>
        <v>-</v>
      </c>
      <c r="I52" s="99" t="str">
        <f>IF(ISBLANK(Tabulka410[[#This Row],[start. č.]]),"-",IF(Tabulka410[[#This Row],[příjmení a jméno]]="start. č. nebylo registrováno!","-",IF(VLOOKUP(Tabulka410[[#This Row],[start. č.]],'3. REGISTRACE'!B:G,6,0)=0,"-",VLOOKUP(Tabulka410[[#This Row],[start. č.]],'3. REGISTRACE'!B:G,6,0))))</f>
        <v>-</v>
      </c>
      <c r="J52" s="55"/>
      <c r="K52" s="56"/>
      <c r="L52" s="57"/>
      <c r="M52" s="49" t="str">
        <f>IF(AND(ISBLANK(J52),ISBLANK(K52),ISBLANK(L52)),"-",IF(H52&gt;=MAX(H$40:H52),"ok","chyba!!!"))</f>
        <v>-</v>
      </c>
    </row>
    <row r="53" spans="2:13">
      <c r="B53" s="86" t="str">
        <f t="shared" si="1"/>
        <v xml:space="preserve"> </v>
      </c>
      <c r="C53" s="54"/>
      <c r="D53" s="98" t="str">
        <f>IF(ISBLANK(Tabulka410[[#This Row],[start. č.]]),"-",IF(ISERROR(VLOOKUP(Tabulka410[[#This Row],[start. č.]],'3. REGISTRACE'!B:F,2,0)),"start. č. nebylo registrováno!",VLOOKUP(Tabulka410[[#This Row],[start. č.]],'3. REGISTRACE'!B:F,2,0)))</f>
        <v>-</v>
      </c>
      <c r="E53" s="99" t="str">
        <f>IF(ISBLANK(Tabulka410[[#This Row],[start. č.]]),"-",IF(ISERROR(VLOOKUP(Tabulka410[[#This Row],[start. č.]],'3. REGISTRACE'!B:F,3,0)),"-",VLOOKUP(Tabulka410[[#This Row],[start. č.]],'3. REGISTRACE'!B:F,3,0)))</f>
        <v>-</v>
      </c>
      <c r="F53" s="100" t="str">
        <f>IF(ISBLANK(Tabulka410[[#This Row],[start. č.]]),"-",IF(Tabulka410[[#This Row],[příjmení a jméno]]="start. č. nebylo registrováno!","-",IF(VLOOKUP(Tabulka410[[#This Row],[start. č.]],'3. REGISTRACE'!B:F,4,0)=0,"-",VLOOKUP(Tabulka410[[#This Row],[start. č.]],'3. REGISTRACE'!B:F,4,0))))</f>
        <v>-</v>
      </c>
      <c r="G53" s="99" t="str">
        <f>IF(ISBLANK(Tabulka410[[#This Row],[start. č.]]),"-",IF(Tabulka410[[#This Row],[příjmení a jméno]]="start. č. nebylo registrováno!","-",IF(VLOOKUP(Tabulka410[[#This Row],[start. č.]],'3. REGISTRACE'!B:F,5,0)=0,"-",VLOOKUP(Tabulka410[[#This Row],[start. č.]],'3. REGISTRACE'!B:F,5,0))))</f>
        <v>-</v>
      </c>
      <c r="H53" s="80" t="str">
        <f>IF(OR(Tabulka410[[#This Row],[pořadí]]="DNF",Tabulka410[[#This Row],[pořadí]]=" "),"-",TIME(Tabulka410[[#This Row],[hod]],Tabulka410[[#This Row],[min]],Tabulka410[[#This Row],[sek]]))</f>
        <v>-</v>
      </c>
      <c r="I53" s="99" t="str">
        <f>IF(ISBLANK(Tabulka410[[#This Row],[start. č.]]),"-",IF(Tabulka410[[#This Row],[příjmení a jméno]]="start. č. nebylo registrováno!","-",IF(VLOOKUP(Tabulka410[[#This Row],[start. č.]],'3. REGISTRACE'!B:G,6,0)=0,"-",VLOOKUP(Tabulka410[[#This Row],[start. č.]],'3. REGISTRACE'!B:G,6,0))))</f>
        <v>-</v>
      </c>
      <c r="J53" s="55"/>
      <c r="K53" s="56"/>
      <c r="L53" s="57"/>
      <c r="M53" s="49" t="str">
        <f>IF(AND(ISBLANK(J53),ISBLANK(K53),ISBLANK(L53)),"-",IF(H53&gt;=MAX(H$40:H53),"ok","chyba!!!"))</f>
        <v>-</v>
      </c>
    </row>
    <row r="54" spans="2:13">
      <c r="B54" s="86" t="str">
        <f t="shared" si="1"/>
        <v xml:space="preserve"> </v>
      </c>
      <c r="C54" s="54"/>
      <c r="D54" s="98" t="str">
        <f>IF(ISBLANK(Tabulka410[[#This Row],[start. č.]]),"-",IF(ISERROR(VLOOKUP(Tabulka410[[#This Row],[start. č.]],'3. REGISTRACE'!B:F,2,0)),"start. č. nebylo registrováno!",VLOOKUP(Tabulka410[[#This Row],[start. č.]],'3. REGISTRACE'!B:F,2,0)))</f>
        <v>-</v>
      </c>
      <c r="E54" s="99" t="str">
        <f>IF(ISBLANK(Tabulka410[[#This Row],[start. č.]]),"-",IF(ISERROR(VLOOKUP(Tabulka410[[#This Row],[start. č.]],'3. REGISTRACE'!B:F,3,0)),"-",VLOOKUP(Tabulka410[[#This Row],[start. č.]],'3. REGISTRACE'!B:F,3,0)))</f>
        <v>-</v>
      </c>
      <c r="F54" s="100" t="str">
        <f>IF(ISBLANK(Tabulka410[[#This Row],[start. č.]]),"-",IF(Tabulka410[[#This Row],[příjmení a jméno]]="start. č. nebylo registrováno!","-",IF(VLOOKUP(Tabulka410[[#This Row],[start. č.]],'3. REGISTRACE'!B:F,4,0)=0,"-",VLOOKUP(Tabulka410[[#This Row],[start. č.]],'3. REGISTRACE'!B:F,4,0))))</f>
        <v>-</v>
      </c>
      <c r="G54" s="99" t="str">
        <f>IF(ISBLANK(Tabulka410[[#This Row],[start. č.]]),"-",IF(Tabulka410[[#This Row],[příjmení a jméno]]="start. č. nebylo registrováno!","-",IF(VLOOKUP(Tabulka410[[#This Row],[start. č.]],'3. REGISTRACE'!B:F,5,0)=0,"-",VLOOKUP(Tabulka410[[#This Row],[start. č.]],'3. REGISTRACE'!B:F,5,0))))</f>
        <v>-</v>
      </c>
      <c r="H54" s="80" t="str">
        <f>IF(OR(Tabulka410[[#This Row],[pořadí]]="DNF",Tabulka410[[#This Row],[pořadí]]=" "),"-",TIME(Tabulka410[[#This Row],[hod]],Tabulka410[[#This Row],[min]],Tabulka410[[#This Row],[sek]]))</f>
        <v>-</v>
      </c>
      <c r="I54" s="99" t="str">
        <f>IF(ISBLANK(Tabulka410[[#This Row],[start. č.]]),"-",IF(Tabulka410[[#This Row],[příjmení a jméno]]="start. č. nebylo registrováno!","-",IF(VLOOKUP(Tabulka410[[#This Row],[start. č.]],'3. REGISTRACE'!B:G,6,0)=0,"-",VLOOKUP(Tabulka410[[#This Row],[start. č.]],'3. REGISTRACE'!B:G,6,0))))</f>
        <v>-</v>
      </c>
      <c r="J54" s="55"/>
      <c r="K54" s="56"/>
      <c r="L54" s="57"/>
      <c r="M54" s="49" t="str">
        <f>IF(AND(ISBLANK(J54),ISBLANK(K54),ISBLANK(L54)),"-",IF(H54&gt;=MAX(H$40:H54),"ok","chyba!!!"))</f>
        <v>-</v>
      </c>
    </row>
    <row r="55" spans="2:13">
      <c r="B55" s="86" t="str">
        <f t="shared" si="1"/>
        <v xml:space="preserve"> </v>
      </c>
      <c r="C55" s="54"/>
      <c r="D55" s="98" t="str">
        <f>IF(ISBLANK(Tabulka410[[#This Row],[start. č.]]),"-",IF(ISERROR(VLOOKUP(Tabulka410[[#This Row],[start. č.]],'3. REGISTRACE'!B:F,2,0)),"start. č. nebylo registrováno!",VLOOKUP(Tabulka410[[#This Row],[start. č.]],'3. REGISTRACE'!B:F,2,0)))</f>
        <v>-</v>
      </c>
      <c r="E55" s="99" t="str">
        <f>IF(ISBLANK(Tabulka410[[#This Row],[start. č.]]),"-",IF(ISERROR(VLOOKUP(Tabulka410[[#This Row],[start. č.]],'3. REGISTRACE'!B:F,3,0)),"-",VLOOKUP(Tabulka410[[#This Row],[start. č.]],'3. REGISTRACE'!B:F,3,0)))</f>
        <v>-</v>
      </c>
      <c r="F55" s="100" t="str">
        <f>IF(ISBLANK(Tabulka410[[#This Row],[start. č.]]),"-",IF(Tabulka410[[#This Row],[příjmení a jméno]]="start. č. nebylo registrováno!","-",IF(VLOOKUP(Tabulka410[[#This Row],[start. č.]],'3. REGISTRACE'!B:F,4,0)=0,"-",VLOOKUP(Tabulka410[[#This Row],[start. č.]],'3. REGISTRACE'!B:F,4,0))))</f>
        <v>-</v>
      </c>
      <c r="G55" s="99" t="str">
        <f>IF(ISBLANK(Tabulka410[[#This Row],[start. č.]]),"-",IF(Tabulka410[[#This Row],[příjmení a jméno]]="start. č. nebylo registrováno!","-",IF(VLOOKUP(Tabulka410[[#This Row],[start. č.]],'3. REGISTRACE'!B:F,5,0)=0,"-",VLOOKUP(Tabulka410[[#This Row],[start. č.]],'3. REGISTRACE'!B:F,5,0))))</f>
        <v>-</v>
      </c>
      <c r="H55" s="80" t="str">
        <f>IF(OR(Tabulka410[[#This Row],[pořadí]]="DNF",Tabulka410[[#This Row],[pořadí]]=" "),"-",TIME(Tabulka410[[#This Row],[hod]],Tabulka410[[#This Row],[min]],Tabulka410[[#This Row],[sek]]))</f>
        <v>-</v>
      </c>
      <c r="I55" s="99" t="str">
        <f>IF(ISBLANK(Tabulka410[[#This Row],[start. č.]]),"-",IF(Tabulka410[[#This Row],[příjmení a jméno]]="start. č. nebylo registrováno!","-",IF(VLOOKUP(Tabulka410[[#This Row],[start. č.]],'3. REGISTRACE'!B:G,6,0)=0,"-",VLOOKUP(Tabulka410[[#This Row],[start. č.]],'3. REGISTRACE'!B:G,6,0))))</f>
        <v>-</v>
      </c>
      <c r="J55" s="55"/>
      <c r="K55" s="56"/>
      <c r="L55" s="57"/>
      <c r="M55" s="49" t="str">
        <f>IF(AND(ISBLANK(J55),ISBLANK(K55),ISBLANK(L55)),"-",IF(H55&gt;=MAX(H$40:H55),"ok","chyba!!!"))</f>
        <v>-</v>
      </c>
    </row>
    <row r="56" spans="2:13">
      <c r="B56" s="86" t="str">
        <f t="shared" si="1"/>
        <v xml:space="preserve"> </v>
      </c>
      <c r="C56" s="54"/>
      <c r="D56" s="98" t="str">
        <f>IF(ISBLANK(Tabulka410[[#This Row],[start. č.]]),"-",IF(ISERROR(VLOOKUP(Tabulka410[[#This Row],[start. č.]],'3. REGISTRACE'!B:F,2,0)),"start. č. nebylo registrováno!",VLOOKUP(Tabulka410[[#This Row],[start. č.]],'3. REGISTRACE'!B:F,2,0)))</f>
        <v>-</v>
      </c>
      <c r="E56" s="99" t="str">
        <f>IF(ISBLANK(Tabulka410[[#This Row],[start. č.]]),"-",IF(ISERROR(VLOOKUP(Tabulka410[[#This Row],[start. č.]],'3. REGISTRACE'!B:F,3,0)),"-",VLOOKUP(Tabulka410[[#This Row],[start. č.]],'3. REGISTRACE'!B:F,3,0)))</f>
        <v>-</v>
      </c>
      <c r="F56" s="100" t="str">
        <f>IF(ISBLANK(Tabulka410[[#This Row],[start. č.]]),"-",IF(Tabulka410[[#This Row],[příjmení a jméno]]="start. č. nebylo registrováno!","-",IF(VLOOKUP(Tabulka410[[#This Row],[start. č.]],'3. REGISTRACE'!B:F,4,0)=0,"-",VLOOKUP(Tabulka410[[#This Row],[start. č.]],'3. REGISTRACE'!B:F,4,0))))</f>
        <v>-</v>
      </c>
      <c r="G56" s="99" t="str">
        <f>IF(ISBLANK(Tabulka410[[#This Row],[start. č.]]),"-",IF(Tabulka410[[#This Row],[příjmení a jméno]]="start. č. nebylo registrováno!","-",IF(VLOOKUP(Tabulka410[[#This Row],[start. č.]],'3. REGISTRACE'!B:F,5,0)=0,"-",VLOOKUP(Tabulka410[[#This Row],[start. č.]],'3. REGISTRACE'!B:F,5,0))))</f>
        <v>-</v>
      </c>
      <c r="H56" s="80" t="str">
        <f>IF(OR(Tabulka410[[#This Row],[pořadí]]="DNF",Tabulka410[[#This Row],[pořadí]]=" "),"-",TIME(Tabulka410[[#This Row],[hod]],Tabulka410[[#This Row],[min]],Tabulka410[[#This Row],[sek]]))</f>
        <v>-</v>
      </c>
      <c r="I56" s="99" t="str">
        <f>IF(ISBLANK(Tabulka410[[#This Row],[start. č.]]),"-",IF(Tabulka410[[#This Row],[příjmení a jméno]]="start. č. nebylo registrováno!","-",IF(VLOOKUP(Tabulka410[[#This Row],[start. č.]],'3. REGISTRACE'!B:G,6,0)=0,"-",VLOOKUP(Tabulka410[[#This Row],[start. č.]],'3. REGISTRACE'!B:G,6,0))))</f>
        <v>-</v>
      </c>
      <c r="J56" s="55"/>
      <c r="K56" s="56"/>
      <c r="L56" s="57"/>
      <c r="M56" s="49" t="str">
        <f>IF(AND(ISBLANK(J56),ISBLANK(K56),ISBLANK(L56)),"-",IF(H56&gt;=MAX(H$40:H56),"ok","chyba!!!"))</f>
        <v>-</v>
      </c>
    </row>
    <row r="57" spans="2:13">
      <c r="B57" s="86" t="str">
        <f t="shared" si="1"/>
        <v xml:space="preserve"> </v>
      </c>
      <c r="C57" s="54"/>
      <c r="D57" s="98" t="str">
        <f>IF(ISBLANK(Tabulka410[[#This Row],[start. č.]]),"-",IF(ISERROR(VLOOKUP(Tabulka410[[#This Row],[start. č.]],'3. REGISTRACE'!B:F,2,0)),"start. č. nebylo registrováno!",VLOOKUP(Tabulka410[[#This Row],[start. č.]],'3. REGISTRACE'!B:F,2,0)))</f>
        <v>-</v>
      </c>
      <c r="E57" s="99" t="str">
        <f>IF(ISBLANK(Tabulka410[[#This Row],[start. č.]]),"-",IF(ISERROR(VLOOKUP(Tabulka410[[#This Row],[start. č.]],'3. REGISTRACE'!B:F,3,0)),"-",VLOOKUP(Tabulka410[[#This Row],[start. č.]],'3. REGISTRACE'!B:F,3,0)))</f>
        <v>-</v>
      </c>
      <c r="F57" s="100" t="str">
        <f>IF(ISBLANK(Tabulka410[[#This Row],[start. č.]]),"-",IF(Tabulka410[[#This Row],[příjmení a jméno]]="start. č. nebylo registrováno!","-",IF(VLOOKUP(Tabulka410[[#This Row],[start. č.]],'3. REGISTRACE'!B:F,4,0)=0,"-",VLOOKUP(Tabulka410[[#This Row],[start. č.]],'3. REGISTRACE'!B:F,4,0))))</f>
        <v>-</v>
      </c>
      <c r="G57" s="99" t="str">
        <f>IF(ISBLANK(Tabulka410[[#This Row],[start. č.]]),"-",IF(Tabulka410[[#This Row],[příjmení a jméno]]="start. č. nebylo registrováno!","-",IF(VLOOKUP(Tabulka410[[#This Row],[start. č.]],'3. REGISTRACE'!B:F,5,0)=0,"-",VLOOKUP(Tabulka410[[#This Row],[start. č.]],'3. REGISTRACE'!B:F,5,0))))</f>
        <v>-</v>
      </c>
      <c r="H57" s="80" t="str">
        <f>IF(OR(Tabulka410[[#This Row],[pořadí]]="DNF",Tabulka410[[#This Row],[pořadí]]=" "),"-",TIME(Tabulka410[[#This Row],[hod]],Tabulka410[[#This Row],[min]],Tabulka410[[#This Row],[sek]]))</f>
        <v>-</v>
      </c>
      <c r="I57" s="99" t="str">
        <f>IF(ISBLANK(Tabulka410[[#This Row],[start. č.]]),"-",IF(Tabulka410[[#This Row],[příjmení a jméno]]="start. č. nebylo registrováno!","-",IF(VLOOKUP(Tabulka410[[#This Row],[start. č.]],'3. REGISTRACE'!B:G,6,0)=0,"-",VLOOKUP(Tabulka410[[#This Row],[start. č.]],'3. REGISTRACE'!B:G,6,0))))</f>
        <v>-</v>
      </c>
      <c r="J57" s="55"/>
      <c r="K57" s="56"/>
      <c r="L57" s="57"/>
      <c r="M57" s="49" t="str">
        <f>IF(AND(ISBLANK(J57),ISBLANK(K57),ISBLANK(L57)),"-",IF(H57&gt;=MAX(H$40:H57),"ok","chyba!!!"))</f>
        <v>-</v>
      </c>
    </row>
    <row r="58" spans="2:13">
      <c r="B58" s="86" t="str">
        <f t="shared" si="1"/>
        <v xml:space="preserve"> </v>
      </c>
      <c r="C58" s="54"/>
      <c r="D58" s="98" t="str">
        <f>IF(ISBLANK(Tabulka410[[#This Row],[start. č.]]),"-",IF(ISERROR(VLOOKUP(Tabulka410[[#This Row],[start. č.]],'3. REGISTRACE'!B:F,2,0)),"start. č. nebylo registrováno!",VLOOKUP(Tabulka410[[#This Row],[start. č.]],'3. REGISTRACE'!B:F,2,0)))</f>
        <v>-</v>
      </c>
      <c r="E58" s="99" t="str">
        <f>IF(ISBLANK(Tabulka410[[#This Row],[start. č.]]),"-",IF(ISERROR(VLOOKUP(Tabulka410[[#This Row],[start. č.]],'3. REGISTRACE'!B:F,3,0)),"-",VLOOKUP(Tabulka410[[#This Row],[start. č.]],'3. REGISTRACE'!B:F,3,0)))</f>
        <v>-</v>
      </c>
      <c r="F58" s="100" t="str">
        <f>IF(ISBLANK(Tabulka410[[#This Row],[start. č.]]),"-",IF(Tabulka410[[#This Row],[příjmení a jméno]]="start. č. nebylo registrováno!","-",IF(VLOOKUP(Tabulka410[[#This Row],[start. č.]],'3. REGISTRACE'!B:F,4,0)=0,"-",VLOOKUP(Tabulka410[[#This Row],[start. č.]],'3. REGISTRACE'!B:F,4,0))))</f>
        <v>-</v>
      </c>
      <c r="G58" s="99" t="str">
        <f>IF(ISBLANK(Tabulka410[[#This Row],[start. č.]]),"-",IF(Tabulka410[[#This Row],[příjmení a jméno]]="start. č. nebylo registrováno!","-",IF(VLOOKUP(Tabulka410[[#This Row],[start. č.]],'3. REGISTRACE'!B:F,5,0)=0,"-",VLOOKUP(Tabulka410[[#This Row],[start. č.]],'3. REGISTRACE'!B:F,5,0))))</f>
        <v>-</v>
      </c>
      <c r="H58" s="80" t="str">
        <f>IF(OR(Tabulka410[[#This Row],[pořadí]]="DNF",Tabulka410[[#This Row],[pořadí]]=" "),"-",TIME(Tabulka410[[#This Row],[hod]],Tabulka410[[#This Row],[min]],Tabulka410[[#This Row],[sek]]))</f>
        <v>-</v>
      </c>
      <c r="I58" s="99" t="str">
        <f>IF(ISBLANK(Tabulka410[[#This Row],[start. č.]]),"-",IF(Tabulka410[[#This Row],[příjmení a jméno]]="start. č. nebylo registrováno!","-",IF(VLOOKUP(Tabulka410[[#This Row],[start. č.]],'3. REGISTRACE'!B:G,6,0)=0,"-",VLOOKUP(Tabulka410[[#This Row],[start. č.]],'3. REGISTRACE'!B:G,6,0))))</f>
        <v>-</v>
      </c>
      <c r="J58" s="55"/>
      <c r="K58" s="56"/>
      <c r="L58" s="57"/>
      <c r="M58" s="49" t="str">
        <f>IF(AND(ISBLANK(J58),ISBLANK(K58),ISBLANK(L58)),"-",IF(H58&gt;=MAX(H$40:H58),"ok","chyba!!!"))</f>
        <v>-</v>
      </c>
    </row>
    <row r="59" spans="2:13">
      <c r="B59" s="86" t="str">
        <f t="shared" si="1"/>
        <v xml:space="preserve"> </v>
      </c>
      <c r="C59" s="54"/>
      <c r="D59" s="98" t="str">
        <f>IF(ISBLANK(Tabulka410[[#This Row],[start. č.]]),"-",IF(ISERROR(VLOOKUP(Tabulka410[[#This Row],[start. č.]],'3. REGISTRACE'!B:F,2,0)),"start. č. nebylo registrováno!",VLOOKUP(Tabulka410[[#This Row],[start. č.]],'3. REGISTRACE'!B:F,2,0)))</f>
        <v>-</v>
      </c>
      <c r="E59" s="99" t="str">
        <f>IF(ISBLANK(Tabulka410[[#This Row],[start. č.]]),"-",IF(ISERROR(VLOOKUP(Tabulka410[[#This Row],[start. č.]],'3. REGISTRACE'!B:F,3,0)),"-",VLOOKUP(Tabulka410[[#This Row],[start. č.]],'3. REGISTRACE'!B:F,3,0)))</f>
        <v>-</v>
      </c>
      <c r="F59" s="100" t="str">
        <f>IF(ISBLANK(Tabulka410[[#This Row],[start. č.]]),"-",IF(Tabulka410[[#This Row],[příjmení a jméno]]="start. č. nebylo registrováno!","-",IF(VLOOKUP(Tabulka410[[#This Row],[start. č.]],'3. REGISTRACE'!B:F,4,0)=0,"-",VLOOKUP(Tabulka410[[#This Row],[start. č.]],'3. REGISTRACE'!B:F,4,0))))</f>
        <v>-</v>
      </c>
      <c r="G59" s="99" t="str">
        <f>IF(ISBLANK(Tabulka410[[#This Row],[start. č.]]),"-",IF(Tabulka410[[#This Row],[příjmení a jméno]]="start. č. nebylo registrováno!","-",IF(VLOOKUP(Tabulka410[[#This Row],[start. č.]],'3. REGISTRACE'!B:F,5,0)=0,"-",VLOOKUP(Tabulka410[[#This Row],[start. č.]],'3. REGISTRACE'!B:F,5,0))))</f>
        <v>-</v>
      </c>
      <c r="H59" s="80" t="str">
        <f>IF(OR(Tabulka410[[#This Row],[pořadí]]="DNF",Tabulka410[[#This Row],[pořadí]]=" "),"-",TIME(Tabulka410[[#This Row],[hod]],Tabulka410[[#This Row],[min]],Tabulka410[[#This Row],[sek]]))</f>
        <v>-</v>
      </c>
      <c r="I59" s="99" t="str">
        <f>IF(ISBLANK(Tabulka410[[#This Row],[start. č.]]),"-",IF(Tabulka410[[#This Row],[příjmení a jméno]]="start. č. nebylo registrováno!","-",IF(VLOOKUP(Tabulka410[[#This Row],[start. č.]],'3. REGISTRACE'!B:G,6,0)=0,"-",VLOOKUP(Tabulka410[[#This Row],[start. č.]],'3. REGISTRACE'!B:G,6,0))))</f>
        <v>-</v>
      </c>
      <c r="J59" s="55"/>
      <c r="K59" s="56"/>
      <c r="L59" s="57"/>
      <c r="M59" s="49" t="str">
        <f>IF(AND(ISBLANK(J59),ISBLANK(K59),ISBLANK(L59)),"-",IF(H59&gt;=MAX(H$40:H59),"ok","chyba!!!"))</f>
        <v>-</v>
      </c>
    </row>
    <row r="60" spans="2:13">
      <c r="B60" s="86" t="str">
        <f t="shared" si="1"/>
        <v xml:space="preserve"> </v>
      </c>
      <c r="C60" s="54"/>
      <c r="D60" s="98" t="str">
        <f>IF(ISBLANK(Tabulka410[[#This Row],[start. č.]]),"-",IF(ISERROR(VLOOKUP(Tabulka410[[#This Row],[start. č.]],'3. REGISTRACE'!B:F,2,0)),"start. č. nebylo registrováno!",VLOOKUP(Tabulka410[[#This Row],[start. č.]],'3. REGISTRACE'!B:F,2,0)))</f>
        <v>-</v>
      </c>
      <c r="E60" s="99" t="str">
        <f>IF(ISBLANK(Tabulka410[[#This Row],[start. č.]]),"-",IF(ISERROR(VLOOKUP(Tabulka410[[#This Row],[start. č.]],'3. REGISTRACE'!B:F,3,0)),"-",VLOOKUP(Tabulka410[[#This Row],[start. č.]],'3. REGISTRACE'!B:F,3,0)))</f>
        <v>-</v>
      </c>
      <c r="F60" s="100" t="str">
        <f>IF(ISBLANK(Tabulka410[[#This Row],[start. č.]]),"-",IF(Tabulka410[[#This Row],[příjmení a jméno]]="start. č. nebylo registrováno!","-",IF(VLOOKUP(Tabulka410[[#This Row],[start. č.]],'3. REGISTRACE'!B:F,4,0)=0,"-",VLOOKUP(Tabulka410[[#This Row],[start. č.]],'3. REGISTRACE'!B:F,4,0))))</f>
        <v>-</v>
      </c>
      <c r="G60" s="99" t="str">
        <f>IF(ISBLANK(Tabulka410[[#This Row],[start. č.]]),"-",IF(Tabulka410[[#This Row],[příjmení a jméno]]="start. č. nebylo registrováno!","-",IF(VLOOKUP(Tabulka410[[#This Row],[start. č.]],'3. REGISTRACE'!B:F,5,0)=0,"-",VLOOKUP(Tabulka410[[#This Row],[start. č.]],'3. REGISTRACE'!B:F,5,0))))</f>
        <v>-</v>
      </c>
      <c r="H60" s="80" t="str">
        <f>IF(OR(Tabulka410[[#This Row],[pořadí]]="DNF",Tabulka410[[#This Row],[pořadí]]=" "),"-",TIME(Tabulka410[[#This Row],[hod]],Tabulka410[[#This Row],[min]],Tabulka410[[#This Row],[sek]]))</f>
        <v>-</v>
      </c>
      <c r="I60" s="99" t="str">
        <f>IF(ISBLANK(Tabulka410[[#This Row],[start. č.]]),"-",IF(Tabulka410[[#This Row],[příjmení a jméno]]="start. č. nebylo registrováno!","-",IF(VLOOKUP(Tabulka410[[#This Row],[start. č.]],'3. REGISTRACE'!B:G,6,0)=0,"-",VLOOKUP(Tabulka410[[#This Row],[start. č.]],'3. REGISTRACE'!B:G,6,0))))</f>
        <v>-</v>
      </c>
      <c r="J60" s="55"/>
      <c r="K60" s="56"/>
      <c r="L60" s="57"/>
      <c r="M60" s="49" t="str">
        <f>IF(AND(ISBLANK(J60),ISBLANK(K60),ISBLANK(L60)),"-",IF(H60&gt;=MAX(H$40:H60),"ok","chyba!!!"))</f>
        <v>-</v>
      </c>
    </row>
    <row r="61" spans="2:13">
      <c r="B61" s="86" t="str">
        <f t="shared" si="1"/>
        <v xml:space="preserve"> </v>
      </c>
      <c r="C61" s="54"/>
      <c r="D61" s="98" t="str">
        <f>IF(ISBLANK(Tabulka410[[#This Row],[start. č.]]),"-",IF(ISERROR(VLOOKUP(Tabulka410[[#This Row],[start. č.]],'3. REGISTRACE'!B:F,2,0)),"start. č. nebylo registrováno!",VLOOKUP(Tabulka410[[#This Row],[start. č.]],'3. REGISTRACE'!B:F,2,0)))</f>
        <v>-</v>
      </c>
      <c r="E61" s="99" t="str">
        <f>IF(ISBLANK(Tabulka410[[#This Row],[start. č.]]),"-",IF(ISERROR(VLOOKUP(Tabulka410[[#This Row],[start. č.]],'3. REGISTRACE'!B:F,3,0)),"-",VLOOKUP(Tabulka410[[#This Row],[start. č.]],'3. REGISTRACE'!B:F,3,0)))</f>
        <v>-</v>
      </c>
      <c r="F61" s="100" t="str">
        <f>IF(ISBLANK(Tabulka410[[#This Row],[start. č.]]),"-",IF(Tabulka410[[#This Row],[příjmení a jméno]]="start. č. nebylo registrováno!","-",IF(VLOOKUP(Tabulka410[[#This Row],[start. č.]],'3. REGISTRACE'!B:F,4,0)=0,"-",VLOOKUP(Tabulka410[[#This Row],[start. č.]],'3. REGISTRACE'!B:F,4,0))))</f>
        <v>-</v>
      </c>
      <c r="G61" s="99" t="str">
        <f>IF(ISBLANK(Tabulka410[[#This Row],[start. č.]]),"-",IF(Tabulka410[[#This Row],[příjmení a jméno]]="start. č. nebylo registrováno!","-",IF(VLOOKUP(Tabulka410[[#This Row],[start. č.]],'3. REGISTRACE'!B:F,5,0)=0,"-",VLOOKUP(Tabulka410[[#This Row],[start. č.]],'3. REGISTRACE'!B:F,5,0))))</f>
        <v>-</v>
      </c>
      <c r="H61" s="80" t="str">
        <f>IF(OR(Tabulka410[[#This Row],[pořadí]]="DNF",Tabulka410[[#This Row],[pořadí]]=" "),"-",TIME(Tabulka410[[#This Row],[hod]],Tabulka410[[#This Row],[min]],Tabulka410[[#This Row],[sek]]))</f>
        <v>-</v>
      </c>
      <c r="I61" s="99" t="str">
        <f>IF(ISBLANK(Tabulka410[[#This Row],[start. č.]]),"-",IF(Tabulka410[[#This Row],[příjmení a jméno]]="start. č. nebylo registrováno!","-",IF(VLOOKUP(Tabulka410[[#This Row],[start. č.]],'3. REGISTRACE'!B:G,6,0)=0,"-",VLOOKUP(Tabulka410[[#This Row],[start. č.]],'3. REGISTRACE'!B:G,6,0))))</f>
        <v>-</v>
      </c>
      <c r="J61" s="55"/>
      <c r="K61" s="56"/>
      <c r="L61" s="57"/>
      <c r="M61" s="49" t="str">
        <f>IF(AND(ISBLANK(J61),ISBLANK(K61),ISBLANK(L61)),"-",IF(H61&gt;=MAX(H$40:H61),"ok","chyba!!!"))</f>
        <v>-</v>
      </c>
    </row>
    <row r="62" spans="2:13">
      <c r="B62" s="86" t="str">
        <f t="shared" si="1"/>
        <v xml:space="preserve"> </v>
      </c>
      <c r="C62" s="54"/>
      <c r="D62" s="98" t="str">
        <f>IF(ISBLANK(Tabulka410[[#This Row],[start. č.]]),"-",IF(ISERROR(VLOOKUP(Tabulka410[[#This Row],[start. č.]],'3. REGISTRACE'!B:F,2,0)),"start. č. nebylo registrováno!",VLOOKUP(Tabulka410[[#This Row],[start. č.]],'3. REGISTRACE'!B:F,2,0)))</f>
        <v>-</v>
      </c>
      <c r="E62" s="99" t="str">
        <f>IF(ISBLANK(Tabulka410[[#This Row],[start. č.]]),"-",IF(ISERROR(VLOOKUP(Tabulka410[[#This Row],[start. č.]],'3. REGISTRACE'!B:F,3,0)),"-",VLOOKUP(Tabulka410[[#This Row],[start. č.]],'3. REGISTRACE'!B:F,3,0)))</f>
        <v>-</v>
      </c>
      <c r="F62" s="100" t="str">
        <f>IF(ISBLANK(Tabulka410[[#This Row],[start. č.]]),"-",IF(Tabulka410[[#This Row],[příjmení a jméno]]="start. č. nebylo registrováno!","-",IF(VLOOKUP(Tabulka410[[#This Row],[start. č.]],'3. REGISTRACE'!B:F,4,0)=0,"-",VLOOKUP(Tabulka410[[#This Row],[start. č.]],'3. REGISTRACE'!B:F,4,0))))</f>
        <v>-</v>
      </c>
      <c r="G62" s="99" t="str">
        <f>IF(ISBLANK(Tabulka410[[#This Row],[start. č.]]),"-",IF(Tabulka410[[#This Row],[příjmení a jméno]]="start. č. nebylo registrováno!","-",IF(VLOOKUP(Tabulka410[[#This Row],[start. č.]],'3. REGISTRACE'!B:F,5,0)=0,"-",VLOOKUP(Tabulka410[[#This Row],[start. č.]],'3. REGISTRACE'!B:F,5,0))))</f>
        <v>-</v>
      </c>
      <c r="H62" s="80" t="str">
        <f>IF(OR(Tabulka410[[#This Row],[pořadí]]="DNF",Tabulka410[[#This Row],[pořadí]]=" "),"-",TIME(Tabulka410[[#This Row],[hod]],Tabulka410[[#This Row],[min]],Tabulka410[[#This Row],[sek]]))</f>
        <v>-</v>
      </c>
      <c r="I62" s="99" t="str">
        <f>IF(ISBLANK(Tabulka410[[#This Row],[start. č.]]),"-",IF(Tabulka410[[#This Row],[příjmení a jméno]]="start. č. nebylo registrováno!","-",IF(VLOOKUP(Tabulka410[[#This Row],[start. č.]],'3. REGISTRACE'!B:G,6,0)=0,"-",VLOOKUP(Tabulka410[[#This Row],[start. č.]],'3. REGISTRACE'!B:G,6,0))))</f>
        <v>-</v>
      </c>
      <c r="J62" s="55"/>
      <c r="K62" s="56"/>
      <c r="L62" s="57"/>
      <c r="M62" s="49" t="str">
        <f>IF(AND(ISBLANK(J62),ISBLANK(K62),ISBLANK(L62)),"-",IF(H62&gt;=MAX(H$40:H62),"ok","chyba!!!"))</f>
        <v>-</v>
      </c>
    </row>
    <row r="63" spans="2:13">
      <c r="B63" s="86" t="str">
        <f t="shared" si="1"/>
        <v xml:space="preserve"> </v>
      </c>
      <c r="C63" s="54"/>
      <c r="D63" s="98" t="str">
        <f>IF(ISBLANK(Tabulka410[[#This Row],[start. č.]]),"-",IF(ISERROR(VLOOKUP(Tabulka410[[#This Row],[start. č.]],'3. REGISTRACE'!B:F,2,0)),"start. č. nebylo registrováno!",VLOOKUP(Tabulka410[[#This Row],[start. č.]],'3. REGISTRACE'!B:F,2,0)))</f>
        <v>-</v>
      </c>
      <c r="E63" s="99" t="str">
        <f>IF(ISBLANK(Tabulka410[[#This Row],[start. č.]]),"-",IF(ISERROR(VLOOKUP(Tabulka410[[#This Row],[start. č.]],'3. REGISTRACE'!B:F,3,0)),"-",VLOOKUP(Tabulka410[[#This Row],[start. č.]],'3. REGISTRACE'!B:F,3,0)))</f>
        <v>-</v>
      </c>
      <c r="F63" s="100" t="str">
        <f>IF(ISBLANK(Tabulka410[[#This Row],[start. č.]]),"-",IF(Tabulka410[[#This Row],[příjmení a jméno]]="start. č. nebylo registrováno!","-",IF(VLOOKUP(Tabulka410[[#This Row],[start. č.]],'3. REGISTRACE'!B:F,4,0)=0,"-",VLOOKUP(Tabulka410[[#This Row],[start. č.]],'3. REGISTRACE'!B:F,4,0))))</f>
        <v>-</v>
      </c>
      <c r="G63" s="99" t="str">
        <f>IF(ISBLANK(Tabulka410[[#This Row],[start. č.]]),"-",IF(Tabulka410[[#This Row],[příjmení a jméno]]="start. č. nebylo registrováno!","-",IF(VLOOKUP(Tabulka410[[#This Row],[start. č.]],'3. REGISTRACE'!B:F,5,0)=0,"-",VLOOKUP(Tabulka410[[#This Row],[start. č.]],'3. REGISTRACE'!B:F,5,0))))</f>
        <v>-</v>
      </c>
      <c r="H63" s="80" t="str">
        <f>IF(OR(Tabulka410[[#This Row],[pořadí]]="DNF",Tabulka410[[#This Row],[pořadí]]=" "),"-",TIME(Tabulka410[[#This Row],[hod]],Tabulka410[[#This Row],[min]],Tabulka410[[#This Row],[sek]]))</f>
        <v>-</v>
      </c>
      <c r="I63" s="99" t="str">
        <f>IF(ISBLANK(Tabulka410[[#This Row],[start. č.]]),"-",IF(Tabulka410[[#This Row],[příjmení a jméno]]="start. č. nebylo registrováno!","-",IF(VLOOKUP(Tabulka410[[#This Row],[start. č.]],'3. REGISTRACE'!B:G,6,0)=0,"-",VLOOKUP(Tabulka410[[#This Row],[start. č.]],'3. REGISTRACE'!B:G,6,0))))</f>
        <v>-</v>
      </c>
      <c r="J63" s="55"/>
      <c r="K63" s="56"/>
      <c r="L63" s="57"/>
      <c r="M63" s="49" t="str">
        <f>IF(AND(ISBLANK(J63),ISBLANK(K63),ISBLANK(L63)),"-",IF(H63&gt;=MAX(H$40:H63),"ok","chyba!!!"))</f>
        <v>-</v>
      </c>
    </row>
    <row r="64" spans="2:13">
      <c r="B64" s="86" t="str">
        <f t="shared" si="1"/>
        <v xml:space="preserve"> </v>
      </c>
      <c r="C64" s="54"/>
      <c r="D64" s="98" t="str">
        <f>IF(ISBLANK(Tabulka410[[#This Row],[start. č.]]),"-",IF(ISERROR(VLOOKUP(Tabulka410[[#This Row],[start. č.]],'3. REGISTRACE'!B:F,2,0)),"start. č. nebylo registrováno!",VLOOKUP(Tabulka410[[#This Row],[start. č.]],'3. REGISTRACE'!B:F,2,0)))</f>
        <v>-</v>
      </c>
      <c r="E64" s="99" t="str">
        <f>IF(ISBLANK(Tabulka410[[#This Row],[start. č.]]),"-",IF(ISERROR(VLOOKUP(Tabulka410[[#This Row],[start. č.]],'3. REGISTRACE'!B:F,3,0)),"-",VLOOKUP(Tabulka410[[#This Row],[start. č.]],'3. REGISTRACE'!B:F,3,0)))</f>
        <v>-</v>
      </c>
      <c r="F64" s="100" t="str">
        <f>IF(ISBLANK(Tabulka410[[#This Row],[start. č.]]),"-",IF(Tabulka410[[#This Row],[příjmení a jméno]]="start. č. nebylo registrováno!","-",IF(VLOOKUP(Tabulka410[[#This Row],[start. č.]],'3. REGISTRACE'!B:F,4,0)=0,"-",VLOOKUP(Tabulka410[[#This Row],[start. č.]],'3. REGISTRACE'!B:F,4,0))))</f>
        <v>-</v>
      </c>
      <c r="G64" s="99" t="str">
        <f>IF(ISBLANK(Tabulka410[[#This Row],[start. č.]]),"-",IF(Tabulka410[[#This Row],[příjmení a jméno]]="start. č. nebylo registrováno!","-",IF(VLOOKUP(Tabulka410[[#This Row],[start. č.]],'3. REGISTRACE'!B:F,5,0)=0,"-",VLOOKUP(Tabulka410[[#This Row],[start. č.]],'3. REGISTRACE'!B:F,5,0))))</f>
        <v>-</v>
      </c>
      <c r="H64" s="80" t="str">
        <f>IF(OR(Tabulka410[[#This Row],[pořadí]]="DNF",Tabulka410[[#This Row],[pořadí]]=" "),"-",TIME(Tabulka410[[#This Row],[hod]],Tabulka410[[#This Row],[min]],Tabulka410[[#This Row],[sek]]))</f>
        <v>-</v>
      </c>
      <c r="I64" s="99" t="str">
        <f>IF(ISBLANK(Tabulka410[[#This Row],[start. č.]]),"-",IF(Tabulka410[[#This Row],[příjmení a jméno]]="start. č. nebylo registrováno!","-",IF(VLOOKUP(Tabulka410[[#This Row],[start. č.]],'3. REGISTRACE'!B:G,6,0)=0,"-",VLOOKUP(Tabulka410[[#This Row],[start. č.]],'3. REGISTRACE'!B:G,6,0))))</f>
        <v>-</v>
      </c>
      <c r="J64" s="55"/>
      <c r="K64" s="56"/>
      <c r="L64" s="57"/>
      <c r="M64" s="49" t="str">
        <f>IF(AND(ISBLANK(J64),ISBLANK(K64),ISBLANK(L64)),"-",IF(H64&gt;=MAX(H$40:H64),"ok","chyba!!!"))</f>
        <v>-</v>
      </c>
    </row>
  </sheetData>
  <sheetProtection autoFilter="0"/>
  <mergeCells count="2">
    <mergeCell ref="H3:I3"/>
    <mergeCell ref="K4:L4"/>
  </mergeCells>
  <conditionalFormatting sqref="C9:C33 J9:L33 C40:C64 J40:L64">
    <cfRule type="notContainsBlanks" dxfId="174" priority="9">
      <formula>LEN(TRIM(C9))&gt;0</formula>
    </cfRule>
    <cfRule type="containsBlanks" dxfId="173" priority="10">
      <formula>LEN(TRIM(C9))=0</formula>
    </cfRule>
  </conditionalFormatting>
  <conditionalFormatting sqref="D9:D33 D40:D64">
    <cfRule type="containsText" dxfId="172" priority="8" operator="containsText" text="start. č. nebylo registrováno">
      <formula>NOT(ISERROR(SEARCH("start. č. nebylo registrováno",D9)))</formula>
    </cfRule>
  </conditionalFormatting>
  <conditionalFormatting sqref="M9:M33 M40:M64">
    <cfRule type="containsText" dxfId="171" priority="6" operator="containsText" text="chyba">
      <formula>NOT(ISERROR(SEARCH("chyba",M9)))</formula>
    </cfRule>
    <cfRule type="containsText" dxfId="170" priority="7" operator="containsText" text="ok">
      <formula>NOT(ISERROR(SEARCH("ok",M9)))</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8.xml><?xml version="1.0" encoding="utf-8"?>
<worksheet xmlns="http://schemas.openxmlformats.org/spreadsheetml/2006/main" xmlns:r="http://schemas.openxmlformats.org/officeDocument/2006/relationships">
  <sheetPr>
    <tabColor theme="5" tint="0.79998168889431442"/>
  </sheetPr>
  <dimension ref="B2:N64"/>
  <sheetViews>
    <sheetView showGridLines="0" workbookViewId="0">
      <selection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85546875" style="2" bestFit="1" customWidth="1"/>
    <col min="9" max="9" width="20.7109375" style="2" customWidth="1"/>
    <col min="10" max="10" width="4" style="2" bestFit="1" customWidth="1"/>
    <col min="11" max="11" width="4" style="1" bestFit="1" customWidth="1"/>
    <col min="12" max="12" width="3.5703125" style="2" bestFit="1" customWidth="1"/>
    <col min="13" max="13" width="8" style="1" bestFit="1" customWidth="1"/>
    <col min="14" max="14" width="12.5703125" style="2" bestFit="1" customWidth="1"/>
    <col min="15" max="16384" width="9.140625" style="1"/>
  </cols>
  <sheetData>
    <row r="2" spans="2:14" ht="15.75">
      <c r="B2" s="3" t="s">
        <v>183</v>
      </c>
      <c r="D2" s="2"/>
      <c r="E2" s="3" t="s">
        <v>184</v>
      </c>
      <c r="F2" s="2"/>
      <c r="H2" s="1"/>
      <c r="I2" s="7" t="str">
        <f>IF(ISBLANK('1. Index'!C10),"-",'1. Index'!C10)</f>
        <v>Reuter Run Boršov nad Vltavou - děti</v>
      </c>
    </row>
    <row r="3" spans="2:14" ht="15" customHeight="1">
      <c r="B3" s="2"/>
      <c r="D3" s="2"/>
      <c r="F3" s="2"/>
      <c r="H3" s="114">
        <f>IF(ISBLANK('1. Index'!C13),"-",'1. Index'!C13)</f>
        <v>43687</v>
      </c>
      <c r="I3" s="114"/>
    </row>
    <row r="4" spans="2:14">
      <c r="B4" s="22" t="s">
        <v>33</v>
      </c>
    </row>
    <row r="5" spans="2:14">
      <c r="B5" s="1" t="s">
        <v>70</v>
      </c>
    </row>
    <row r="6" spans="2:14">
      <c r="B6" s="1" t="s">
        <v>71</v>
      </c>
    </row>
    <row r="8" spans="2:14">
      <c r="B8" s="1" t="s">
        <v>13</v>
      </c>
      <c r="C8" s="2" t="s">
        <v>0</v>
      </c>
      <c r="D8" s="1" t="s">
        <v>14</v>
      </c>
      <c r="E8" s="2" t="s">
        <v>3</v>
      </c>
      <c r="F8" s="1" t="s">
        <v>1</v>
      </c>
      <c r="G8" s="2" t="s">
        <v>2</v>
      </c>
      <c r="H8" s="40" t="s">
        <v>18</v>
      </c>
      <c r="I8" s="2" t="s">
        <v>5</v>
      </c>
      <c r="J8" s="2" t="s">
        <v>15</v>
      </c>
      <c r="K8" s="2" t="s">
        <v>16</v>
      </c>
      <c r="L8" s="2" t="s">
        <v>17</v>
      </c>
      <c r="M8" s="48" t="s">
        <v>84</v>
      </c>
      <c r="N8" s="1"/>
    </row>
    <row r="9" spans="2:14">
      <c r="B9" s="78">
        <f t="shared" ref="B9:B33" si="0">IF(B8="pořadí",1,IF(AND(J9=99,K9=99,L9=99),"DNF",IF(D9="-"," ",B8+1)))</f>
        <v>1</v>
      </c>
      <c r="C9" s="41">
        <v>8</v>
      </c>
      <c r="D9" s="76" t="str">
        <f>IF(ISBLANK(Tabulka44[[#This Row],[start. č.]]),"-",IF(ISERROR(VLOOKUP(Tabulka44[[#This Row],[start. č.]],'3. REGISTRACE'!B:F,2,0)),"start. č. nebylo registrováno!",VLOOKUP(Tabulka44[[#This Row],[start. č.]],'3. REGISTRACE'!B:F,2,0)))</f>
        <v>Čoka Jan</v>
      </c>
      <c r="E9" s="77">
        <f>IF(ISBLANK(Tabulka44[[#This Row],[start. č.]]),"-",IF(ISERROR(VLOOKUP(Tabulka44[[#This Row],[start. č.]],'3. REGISTRACE'!B:F,3,0)),"-",VLOOKUP(Tabulka44[[#This Row],[start. č.]],'3. REGISTRACE'!B:F,3,0)))</f>
        <v>2007</v>
      </c>
      <c r="F9" s="79" t="str">
        <f>IF(ISBLANK(Tabulka44[[#This Row],[start. č.]]),"-",IF(Tabulka44[[#This Row],[příjmení a jméno]]="start. č. nebylo registrováno!","-",IF(VLOOKUP(Tabulka44[[#This Row],[start. č.]],'3. REGISTRACE'!B:F,4,0)=0,"-",VLOOKUP(Tabulka44[[#This Row],[start. č.]],'3. REGISTRACE'!B:F,4,0))))</f>
        <v>SK Čéčova</v>
      </c>
      <c r="G9" s="77" t="str">
        <f>IF(ISBLANK(Tabulka44[[#This Row],[start. č.]]),"-",IF(Tabulka44[[#This Row],[příjmení a jméno]]="start. č. nebylo registrováno!","-",IF(VLOOKUP(Tabulka44[[#This Row],[start. č.]],'3. REGISTRACE'!B:F,5,0)=0,"-",VLOOKUP(Tabulka44[[#This Row],[start. č.]],'3. REGISTRACE'!B:F,5,0))))</f>
        <v>M</v>
      </c>
      <c r="H9" s="80">
        <f>IF(OR(Tabulka44[[#This Row],[pořadí]]="DNF",Tabulka44[[#This Row],[pořadí]]=" "),"-",TIME(Tabulka44[[#This Row],[hod]],Tabulka44[[#This Row],[min]],Tabulka44[[#This Row],[sek]]))</f>
        <v>1.1226851851851851E-3</v>
      </c>
      <c r="I9" s="77" t="str">
        <f>IF(ISBLANK(Tabulka44[[#This Row],[start. č.]]),"-",IF(Tabulka44[[#This Row],[příjmení a jméno]]="start. č. nebylo registrováno!","-",IF(VLOOKUP(Tabulka44[[#This Row],[start. č.]],'3. REGISTRACE'!B:G,6,0)=0,"-",VLOOKUP(Tabulka44[[#This Row],[start. č.]],'3. REGISTRACE'!B:G,6,0))))</f>
        <v>Mladší žactvo H</v>
      </c>
      <c r="J9" s="44">
        <v>0</v>
      </c>
      <c r="K9" s="42">
        <v>1</v>
      </c>
      <c r="L9" s="45">
        <v>37</v>
      </c>
      <c r="M9" s="49" t="str">
        <f>IF(AND(ISBLANK(J9),ISBLANK(K9),ISBLANK(L9)),"-",IF(H9&gt;=MAX(H$9:H9),"ok","chyba!!!"))</f>
        <v>ok</v>
      </c>
      <c r="N9" s="1"/>
    </row>
    <row r="10" spans="2:14">
      <c r="B10" s="78">
        <f t="shared" si="0"/>
        <v>2</v>
      </c>
      <c r="C10" s="41">
        <v>54</v>
      </c>
      <c r="D10" s="76" t="str">
        <f>IF(ISBLANK(Tabulka44[[#This Row],[start. č.]]),"-",IF(ISERROR(VLOOKUP(Tabulka44[[#This Row],[start. č.]],'3. REGISTRACE'!B:F,2,0)),"start. č. nebylo registrováno!",VLOOKUP(Tabulka44[[#This Row],[start. č.]],'3. REGISTRACE'!B:F,2,0)))</f>
        <v>Čoka Tomáš</v>
      </c>
      <c r="E10" s="77">
        <f>IF(ISBLANK(Tabulka44[[#This Row],[start. č.]]),"-",IF(ISERROR(VLOOKUP(Tabulka44[[#This Row],[start. č.]],'3. REGISTRACE'!B:F,3,0)),"-",VLOOKUP(Tabulka44[[#This Row],[start. č.]],'3. REGISTRACE'!B:F,3,0)))</f>
        <v>2008</v>
      </c>
      <c r="F10" s="79" t="str">
        <f>IF(ISBLANK(Tabulka44[[#This Row],[start. č.]]),"-",IF(Tabulka44[[#This Row],[příjmení a jméno]]="start. č. nebylo registrováno!","-",IF(VLOOKUP(Tabulka44[[#This Row],[start. č.]],'3. REGISTRACE'!B:F,4,0)=0,"-",VLOOKUP(Tabulka44[[#This Row],[start. č.]],'3. REGISTRACE'!B:F,4,0))))</f>
        <v>sk če</v>
      </c>
      <c r="G10" s="77" t="str">
        <f>IF(ISBLANK(Tabulka44[[#This Row],[start. č.]]),"-",IF(Tabulka44[[#This Row],[příjmení a jméno]]="start. č. nebylo registrováno!","-",IF(VLOOKUP(Tabulka44[[#This Row],[start. č.]],'3. REGISTRACE'!B:F,5,0)=0,"-",VLOOKUP(Tabulka44[[#This Row],[start. č.]],'3. REGISTRACE'!B:F,5,0))))</f>
        <v>M</v>
      </c>
      <c r="H10" s="80">
        <f>IF(OR(Tabulka44[[#This Row],[pořadí]]="DNF",Tabulka44[[#This Row],[pořadí]]=" "),"-",TIME(Tabulka44[[#This Row],[hod]],Tabulka44[[#This Row],[min]],Tabulka44[[#This Row],[sek]]))</f>
        <v>1.1805555555555556E-3</v>
      </c>
      <c r="I10" s="77" t="str">
        <f>IF(ISBLANK(Tabulka44[[#This Row],[start. č.]]),"-",IF(Tabulka44[[#This Row],[příjmení a jméno]]="start. č. nebylo registrováno!","-",IF(VLOOKUP(Tabulka44[[#This Row],[start. č.]],'3. REGISTRACE'!B:G,6,0)=0,"-",VLOOKUP(Tabulka44[[#This Row],[start. č.]],'3. REGISTRACE'!B:G,6,0))))</f>
        <v>Mladší žactvo H</v>
      </c>
      <c r="J10" s="46">
        <v>0</v>
      </c>
      <c r="K10" s="43">
        <v>1</v>
      </c>
      <c r="L10" s="47">
        <v>42</v>
      </c>
      <c r="M10" s="49" t="str">
        <f>IF(AND(ISBLANK(J10),ISBLANK(K10),ISBLANK(L10)),"-",IF(H10&gt;=MAX(H$9:H10),"ok","chyba!!!"))</f>
        <v>ok</v>
      </c>
      <c r="N10" s="1"/>
    </row>
    <row r="11" spans="2:14">
      <c r="B11" s="78">
        <f t="shared" si="0"/>
        <v>3</v>
      </c>
      <c r="C11" s="41">
        <v>10</v>
      </c>
      <c r="D11" s="76" t="str">
        <f>IF(ISBLANK(Tabulka44[[#This Row],[start. č.]]),"-",IF(ISERROR(VLOOKUP(Tabulka44[[#This Row],[start. č.]],'3. REGISTRACE'!B:F,2,0)),"start. č. nebylo registrováno!",VLOOKUP(Tabulka44[[#This Row],[start. č.]],'3. REGISTRACE'!B:F,2,0)))</f>
        <v>Caldr Jakub</v>
      </c>
      <c r="E11" s="77">
        <f>IF(ISBLANK(Tabulka44[[#This Row],[start. č.]]),"-",IF(ISERROR(VLOOKUP(Tabulka44[[#This Row],[start. č.]],'3. REGISTRACE'!B:F,3,0)),"-",VLOOKUP(Tabulka44[[#This Row],[start. č.]],'3. REGISTRACE'!B:F,3,0)))</f>
        <v>2007</v>
      </c>
      <c r="F11" s="79" t="str">
        <f>IF(ISBLANK(Tabulka44[[#This Row],[start. č.]]),"-",IF(Tabulka44[[#This Row],[příjmení a jméno]]="start. č. nebylo registrováno!","-",IF(VLOOKUP(Tabulka44[[#This Row],[start. č.]],'3. REGISTRACE'!B:F,4,0)=0,"-",VLOOKUP(Tabulka44[[#This Row],[start. č.]],'3. REGISTRACE'!B:F,4,0))))</f>
        <v>Střížov</v>
      </c>
      <c r="G11" s="77" t="str">
        <f>IF(ISBLANK(Tabulka44[[#This Row],[start. č.]]),"-",IF(Tabulka44[[#This Row],[příjmení a jméno]]="start. č. nebylo registrováno!","-",IF(VLOOKUP(Tabulka44[[#This Row],[start. č.]],'3. REGISTRACE'!B:F,5,0)=0,"-",VLOOKUP(Tabulka44[[#This Row],[start. č.]],'3. REGISTRACE'!B:F,5,0))))</f>
        <v>M</v>
      </c>
      <c r="H11" s="80">
        <f>IF(OR(Tabulka44[[#This Row],[pořadí]]="DNF",Tabulka44[[#This Row],[pořadí]]=" "),"-",TIME(Tabulka44[[#This Row],[hod]],Tabulka44[[#This Row],[min]],Tabulka44[[#This Row],[sek]]))</f>
        <v>1.2847222222222223E-3</v>
      </c>
      <c r="I11" s="77" t="str">
        <f>IF(ISBLANK(Tabulka44[[#This Row],[start. č.]]),"-",IF(Tabulka44[[#This Row],[příjmení a jméno]]="start. č. nebylo registrováno!","-",IF(VLOOKUP(Tabulka44[[#This Row],[start. č.]],'3. REGISTRACE'!B:G,6,0)=0,"-",VLOOKUP(Tabulka44[[#This Row],[start. č.]],'3. REGISTRACE'!B:G,6,0))))</f>
        <v>Mladší žactvo H</v>
      </c>
      <c r="J11" s="46">
        <v>0</v>
      </c>
      <c r="K11" s="43">
        <v>1</v>
      </c>
      <c r="L11" s="47">
        <v>51</v>
      </c>
      <c r="M11" s="49" t="str">
        <f>IF(AND(ISBLANK(J11),ISBLANK(K11),ISBLANK(L11)),"-",IF(H11&gt;=MAX(H$9:H11),"ok","chyba!!!"))</f>
        <v>ok</v>
      </c>
      <c r="N11" s="1"/>
    </row>
    <row r="12" spans="2:14">
      <c r="B12" s="78">
        <f t="shared" si="0"/>
        <v>4</v>
      </c>
      <c r="C12" s="41">
        <v>36</v>
      </c>
      <c r="D12" s="76" t="str">
        <f>IF(ISBLANK(Tabulka44[[#This Row],[start. č.]]),"-",IF(ISERROR(VLOOKUP(Tabulka44[[#This Row],[start. č.]],'3. REGISTRACE'!B:F,2,0)),"start. č. nebylo registrováno!",VLOOKUP(Tabulka44[[#This Row],[start. č.]],'3. REGISTRACE'!B:F,2,0)))</f>
        <v>Černý Vítězslav</v>
      </c>
      <c r="E12" s="77">
        <f>IF(ISBLANK(Tabulka44[[#This Row],[start. č.]]),"-",IF(ISERROR(VLOOKUP(Tabulka44[[#This Row],[start. č.]],'3. REGISTRACE'!B:F,3,0)),"-",VLOOKUP(Tabulka44[[#This Row],[start. č.]],'3. REGISTRACE'!B:F,3,0)))</f>
        <v>2007</v>
      </c>
      <c r="F12" s="79" t="str">
        <f>IF(ISBLANK(Tabulka44[[#This Row],[start. č.]]),"-",IF(Tabulka44[[#This Row],[příjmení a jméno]]="start. č. nebylo registrováno!","-",IF(VLOOKUP(Tabulka44[[#This Row],[start. č.]],'3. REGISTRACE'!B:F,4,0)=0,"-",VLOOKUP(Tabulka44[[#This Row],[start. č.]],'3. REGISTRACE'!B:F,4,0))))</f>
        <v>Libnič</v>
      </c>
      <c r="G12" s="77" t="str">
        <f>IF(ISBLANK(Tabulka44[[#This Row],[start. č.]]),"-",IF(Tabulka44[[#This Row],[příjmení a jméno]]="start. č. nebylo registrováno!","-",IF(VLOOKUP(Tabulka44[[#This Row],[start. č.]],'3. REGISTRACE'!B:F,5,0)=0,"-",VLOOKUP(Tabulka44[[#This Row],[start. č.]],'3. REGISTRACE'!B:F,5,0))))</f>
        <v>M</v>
      </c>
      <c r="H12" s="80">
        <f>IF(OR(Tabulka44[[#This Row],[pořadí]]="DNF",Tabulka44[[#This Row],[pořadí]]=" "),"-",TIME(Tabulka44[[#This Row],[hod]],Tabulka44[[#This Row],[min]],Tabulka44[[#This Row],[sek]]))</f>
        <v>1.3541666666666667E-3</v>
      </c>
      <c r="I12" s="77" t="str">
        <f>IF(ISBLANK(Tabulka44[[#This Row],[start. č.]]),"-",IF(Tabulka44[[#This Row],[příjmení a jméno]]="start. č. nebylo registrováno!","-",IF(VLOOKUP(Tabulka44[[#This Row],[start. č.]],'3. REGISTRACE'!B:G,6,0)=0,"-",VLOOKUP(Tabulka44[[#This Row],[start. č.]],'3. REGISTRACE'!B:G,6,0))))</f>
        <v>Mladší žactvo H</v>
      </c>
      <c r="J12" s="46">
        <v>0</v>
      </c>
      <c r="K12" s="43">
        <v>1</v>
      </c>
      <c r="L12" s="47">
        <v>57</v>
      </c>
      <c r="M12" s="49" t="str">
        <f>IF(AND(ISBLANK(J12),ISBLANK(K12),ISBLANK(L12)),"-",IF(H12&gt;=MAX(H$9:H12),"ok","chyba!!!"))</f>
        <v>ok</v>
      </c>
      <c r="N12" s="1"/>
    </row>
    <row r="13" spans="2:14">
      <c r="B13" s="78">
        <f t="shared" si="0"/>
        <v>5</v>
      </c>
      <c r="C13" s="41">
        <v>2</v>
      </c>
      <c r="D13" s="76" t="str">
        <f>IF(ISBLANK(Tabulka44[[#This Row],[start. č.]]),"-",IF(ISERROR(VLOOKUP(Tabulka44[[#This Row],[start. č.]],'3. REGISTRACE'!B:F,2,0)),"start. č. nebylo registrováno!",VLOOKUP(Tabulka44[[#This Row],[start. č.]],'3. REGISTRACE'!B:F,2,0)))</f>
        <v>Hudák Tomáš</v>
      </c>
      <c r="E13" s="77">
        <f>IF(ISBLANK(Tabulka44[[#This Row],[start. č.]]),"-",IF(ISERROR(VLOOKUP(Tabulka44[[#This Row],[start. č.]],'3. REGISTRACE'!B:F,3,0)),"-",VLOOKUP(Tabulka44[[#This Row],[start. č.]],'3. REGISTRACE'!B:F,3,0)))</f>
        <v>2007</v>
      </c>
      <c r="F13" s="79" t="str">
        <f>IF(ISBLANK(Tabulka44[[#This Row],[start. č.]]),"-",IF(Tabulka44[[#This Row],[příjmení a jméno]]="start. č. nebylo registrováno!","-",IF(VLOOKUP(Tabulka44[[#This Row],[start. č.]],'3. REGISTRACE'!B:F,4,0)=0,"-",VLOOKUP(Tabulka44[[#This Row],[start. č.]],'3. REGISTRACE'!B:F,4,0))))</f>
        <v>Praha</v>
      </c>
      <c r="G13" s="77" t="str">
        <f>IF(ISBLANK(Tabulka44[[#This Row],[start. č.]]),"-",IF(Tabulka44[[#This Row],[příjmení a jméno]]="start. č. nebylo registrováno!","-",IF(VLOOKUP(Tabulka44[[#This Row],[start. č.]],'3. REGISTRACE'!B:F,5,0)=0,"-",VLOOKUP(Tabulka44[[#This Row],[start. č.]],'3. REGISTRACE'!B:F,5,0))))</f>
        <v>M</v>
      </c>
      <c r="H13" s="80">
        <f>IF(OR(Tabulka44[[#This Row],[pořadí]]="DNF",Tabulka44[[#This Row],[pořadí]]=" "),"-",TIME(Tabulka44[[#This Row],[hod]],Tabulka44[[#This Row],[min]],Tabulka44[[#This Row],[sek]]))</f>
        <v>1.4004629629629629E-3</v>
      </c>
      <c r="I13" s="77" t="str">
        <f>IF(ISBLANK(Tabulka44[[#This Row],[start. č.]]),"-",IF(Tabulka44[[#This Row],[příjmení a jméno]]="start. č. nebylo registrováno!","-",IF(VLOOKUP(Tabulka44[[#This Row],[start. č.]],'3. REGISTRACE'!B:G,6,0)=0,"-",VLOOKUP(Tabulka44[[#This Row],[start. č.]],'3. REGISTRACE'!B:G,6,0))))</f>
        <v>Mladší žactvo H</v>
      </c>
      <c r="J13" s="46">
        <v>0</v>
      </c>
      <c r="K13" s="43">
        <v>2</v>
      </c>
      <c r="L13" s="47">
        <v>1</v>
      </c>
      <c r="M13" s="49" t="str">
        <f>IF(AND(ISBLANK(J13),ISBLANK(K13),ISBLANK(L13)),"-",IF(H13&gt;=MAX(H$9:H13),"ok","chyba!!!"))</f>
        <v>ok</v>
      </c>
      <c r="N13" s="1"/>
    </row>
    <row r="14" spans="2:14">
      <c r="B14" s="78" t="str">
        <f t="shared" si="0"/>
        <v xml:space="preserve"> </v>
      </c>
      <c r="C14" s="67"/>
      <c r="D14" s="91" t="str">
        <f>IF(ISBLANK(Tabulka44[[#This Row],[start. č.]]),"-",IF(ISERROR(VLOOKUP(Tabulka44[[#This Row],[start. č.]],'3. REGISTRACE'!B:F,2,0)),"start. č. nebylo registrováno!",VLOOKUP(Tabulka44[[#This Row],[start. č.]],'3. REGISTRACE'!B:F,2,0)))</f>
        <v>-</v>
      </c>
      <c r="E14" s="92" t="str">
        <f>IF(ISBLANK(Tabulka44[[#This Row],[start. č.]]),"-",IF(ISERROR(VLOOKUP(Tabulka44[[#This Row],[start. č.]],'3. REGISTRACE'!B:F,3,0)),"-",VLOOKUP(Tabulka44[[#This Row],[start. č.]],'3. REGISTRACE'!B:F,3,0)))</f>
        <v>-</v>
      </c>
      <c r="F14" s="93" t="str">
        <f>IF(ISBLANK(Tabulka44[[#This Row],[start. č.]]),"-",IF(Tabulka44[[#This Row],[příjmení a jméno]]="start. č. nebylo registrováno!","-",IF(VLOOKUP(Tabulka44[[#This Row],[start. č.]],'3. REGISTRACE'!B:F,4,0)=0,"-",VLOOKUP(Tabulka44[[#This Row],[start. č.]],'3. REGISTRACE'!B:F,4,0))))</f>
        <v>-</v>
      </c>
      <c r="G14" s="92" t="str">
        <f>IF(ISBLANK(Tabulka44[[#This Row],[start. č.]]),"-",IF(Tabulka44[[#This Row],[příjmení a jméno]]="start. č. nebylo registrováno!","-",IF(VLOOKUP(Tabulka44[[#This Row],[start. č.]],'3. REGISTRACE'!B:F,5,0)=0,"-",VLOOKUP(Tabulka44[[#This Row],[start. č.]],'3. REGISTRACE'!B:F,5,0))))</f>
        <v>-</v>
      </c>
      <c r="H14" s="80" t="str">
        <f>IF(OR(Tabulka44[[#This Row],[pořadí]]="DNF",Tabulka44[[#This Row],[pořadí]]=" "),"-",TIME(Tabulka44[[#This Row],[hod]],Tabulka44[[#This Row],[min]],Tabulka44[[#This Row],[sek]]))</f>
        <v>-</v>
      </c>
      <c r="I14" s="92" t="str">
        <f>IF(ISBLANK(Tabulka44[[#This Row],[start. č.]]),"-",IF(Tabulka44[[#This Row],[příjmení a jméno]]="start. č. nebylo registrováno!","-",IF(VLOOKUP(Tabulka44[[#This Row],[start. č.]],'3. REGISTRACE'!B:G,6,0)=0,"-",VLOOKUP(Tabulka44[[#This Row],[start. č.]],'3. REGISTRACE'!B:G,6,0))))</f>
        <v>-</v>
      </c>
      <c r="J14" s="64"/>
      <c r="K14" s="65"/>
      <c r="L14" s="66"/>
      <c r="M14" s="49" t="str">
        <f>IF(AND(ISBLANK(J14),ISBLANK(K14),ISBLANK(L14)),"-",IF(H14&gt;=MAX(H$9:H14),"ok","chyba!!!"))</f>
        <v>-</v>
      </c>
      <c r="N14" s="1"/>
    </row>
    <row r="15" spans="2:14">
      <c r="B15" s="78" t="str">
        <f t="shared" si="0"/>
        <v xml:space="preserve"> </v>
      </c>
      <c r="C15" s="67"/>
      <c r="D15" s="91" t="str">
        <f>IF(ISBLANK(Tabulka44[[#This Row],[start. č.]]),"-",IF(ISERROR(VLOOKUP(Tabulka44[[#This Row],[start. č.]],'3. REGISTRACE'!B:F,2,0)),"start. č. nebylo registrováno!",VLOOKUP(Tabulka44[[#This Row],[start. č.]],'3. REGISTRACE'!B:F,2,0)))</f>
        <v>-</v>
      </c>
      <c r="E15" s="92" t="str">
        <f>IF(ISBLANK(Tabulka44[[#This Row],[start. č.]]),"-",IF(ISERROR(VLOOKUP(Tabulka44[[#This Row],[start. č.]],'3. REGISTRACE'!B:F,3,0)),"-",VLOOKUP(Tabulka44[[#This Row],[start. č.]],'3. REGISTRACE'!B:F,3,0)))</f>
        <v>-</v>
      </c>
      <c r="F15" s="93" t="str">
        <f>IF(ISBLANK(Tabulka44[[#This Row],[start. č.]]),"-",IF(Tabulka44[[#This Row],[příjmení a jméno]]="start. č. nebylo registrováno!","-",IF(VLOOKUP(Tabulka44[[#This Row],[start. č.]],'3. REGISTRACE'!B:F,4,0)=0,"-",VLOOKUP(Tabulka44[[#This Row],[start. č.]],'3. REGISTRACE'!B:F,4,0))))</f>
        <v>-</v>
      </c>
      <c r="G15" s="92" t="str">
        <f>IF(ISBLANK(Tabulka44[[#This Row],[start. č.]]),"-",IF(Tabulka44[[#This Row],[příjmení a jméno]]="start. č. nebylo registrováno!","-",IF(VLOOKUP(Tabulka44[[#This Row],[start. č.]],'3. REGISTRACE'!B:F,5,0)=0,"-",VLOOKUP(Tabulka44[[#This Row],[start. č.]],'3. REGISTRACE'!B:F,5,0))))</f>
        <v>-</v>
      </c>
      <c r="H15" s="80" t="str">
        <f>IF(OR(Tabulka44[[#This Row],[pořadí]]="DNF",Tabulka44[[#This Row],[pořadí]]=" "),"-",TIME(Tabulka44[[#This Row],[hod]],Tabulka44[[#This Row],[min]],Tabulka44[[#This Row],[sek]]))</f>
        <v>-</v>
      </c>
      <c r="I15" s="92" t="str">
        <f>IF(ISBLANK(Tabulka44[[#This Row],[start. č.]]),"-",IF(Tabulka44[[#This Row],[příjmení a jméno]]="start. č. nebylo registrováno!","-",IF(VLOOKUP(Tabulka44[[#This Row],[start. č.]],'3. REGISTRACE'!B:G,6,0)=0,"-",VLOOKUP(Tabulka44[[#This Row],[start. č.]],'3. REGISTRACE'!B:G,6,0))))</f>
        <v>-</v>
      </c>
      <c r="J15" s="64"/>
      <c r="K15" s="65"/>
      <c r="L15" s="66"/>
      <c r="M15" s="49" t="str">
        <f>IF(AND(ISBLANK(J15),ISBLANK(K15),ISBLANK(L15)),"-",IF(H15&gt;=MAX(H$9:H15),"ok","chyba!!!"))</f>
        <v>-</v>
      </c>
      <c r="N15" s="1"/>
    </row>
    <row r="16" spans="2:14">
      <c r="B16" s="78" t="str">
        <f t="shared" si="0"/>
        <v xml:space="preserve"> </v>
      </c>
      <c r="C16" s="67"/>
      <c r="D16" s="91" t="str">
        <f>IF(ISBLANK(Tabulka44[[#This Row],[start. č.]]),"-",IF(ISERROR(VLOOKUP(Tabulka44[[#This Row],[start. č.]],'3. REGISTRACE'!B:F,2,0)),"start. č. nebylo registrováno!",VLOOKUP(Tabulka44[[#This Row],[start. č.]],'3. REGISTRACE'!B:F,2,0)))</f>
        <v>-</v>
      </c>
      <c r="E16" s="92" t="str">
        <f>IF(ISBLANK(Tabulka44[[#This Row],[start. č.]]),"-",IF(ISERROR(VLOOKUP(Tabulka44[[#This Row],[start. č.]],'3. REGISTRACE'!B:F,3,0)),"-",VLOOKUP(Tabulka44[[#This Row],[start. č.]],'3. REGISTRACE'!B:F,3,0)))</f>
        <v>-</v>
      </c>
      <c r="F16" s="93" t="str">
        <f>IF(ISBLANK(Tabulka44[[#This Row],[start. č.]]),"-",IF(Tabulka44[[#This Row],[příjmení a jméno]]="start. č. nebylo registrováno!","-",IF(VLOOKUP(Tabulka44[[#This Row],[start. č.]],'3. REGISTRACE'!B:F,4,0)=0,"-",VLOOKUP(Tabulka44[[#This Row],[start. č.]],'3. REGISTRACE'!B:F,4,0))))</f>
        <v>-</v>
      </c>
      <c r="G16" s="92" t="str">
        <f>IF(ISBLANK(Tabulka44[[#This Row],[start. č.]]),"-",IF(Tabulka44[[#This Row],[příjmení a jméno]]="start. č. nebylo registrováno!","-",IF(VLOOKUP(Tabulka44[[#This Row],[start. č.]],'3. REGISTRACE'!B:F,5,0)=0,"-",VLOOKUP(Tabulka44[[#This Row],[start. č.]],'3. REGISTRACE'!B:F,5,0))))</f>
        <v>-</v>
      </c>
      <c r="H16" s="80" t="str">
        <f>IF(OR(Tabulka44[[#This Row],[pořadí]]="DNF",Tabulka44[[#This Row],[pořadí]]=" "),"-",TIME(Tabulka44[[#This Row],[hod]],Tabulka44[[#This Row],[min]],Tabulka44[[#This Row],[sek]]))</f>
        <v>-</v>
      </c>
      <c r="I16" s="92" t="str">
        <f>IF(ISBLANK(Tabulka44[[#This Row],[start. č.]]),"-",IF(Tabulka44[[#This Row],[příjmení a jméno]]="start. č. nebylo registrováno!","-",IF(VLOOKUP(Tabulka44[[#This Row],[start. č.]],'3. REGISTRACE'!B:G,6,0)=0,"-",VLOOKUP(Tabulka44[[#This Row],[start. č.]],'3. REGISTRACE'!B:G,6,0))))</f>
        <v>-</v>
      </c>
      <c r="J16" s="64"/>
      <c r="K16" s="65"/>
      <c r="L16" s="66"/>
      <c r="M16" s="49" t="str">
        <f>IF(AND(ISBLANK(J16),ISBLANK(K16),ISBLANK(L16)),"-",IF(H16&gt;=MAX(H$9:H16),"ok","chyba!!!"))</f>
        <v>-</v>
      </c>
      <c r="N16" s="1"/>
    </row>
    <row r="17" spans="2:14">
      <c r="B17" s="78" t="str">
        <f t="shared" si="0"/>
        <v xml:space="preserve"> </v>
      </c>
      <c r="C17" s="67"/>
      <c r="D17" s="91" t="str">
        <f>IF(ISBLANK(Tabulka44[[#This Row],[start. č.]]),"-",IF(ISERROR(VLOOKUP(Tabulka44[[#This Row],[start. č.]],'3. REGISTRACE'!B:F,2,0)),"start. č. nebylo registrováno!",VLOOKUP(Tabulka44[[#This Row],[start. č.]],'3. REGISTRACE'!B:F,2,0)))</f>
        <v>-</v>
      </c>
      <c r="E17" s="92" t="str">
        <f>IF(ISBLANK(Tabulka44[[#This Row],[start. č.]]),"-",IF(ISERROR(VLOOKUP(Tabulka44[[#This Row],[start. č.]],'3. REGISTRACE'!B:F,3,0)),"-",VLOOKUP(Tabulka44[[#This Row],[start. č.]],'3. REGISTRACE'!B:F,3,0)))</f>
        <v>-</v>
      </c>
      <c r="F17" s="93" t="str">
        <f>IF(ISBLANK(Tabulka44[[#This Row],[start. č.]]),"-",IF(Tabulka44[[#This Row],[příjmení a jméno]]="start. č. nebylo registrováno!","-",IF(VLOOKUP(Tabulka44[[#This Row],[start. č.]],'3. REGISTRACE'!B:F,4,0)=0,"-",VLOOKUP(Tabulka44[[#This Row],[start. č.]],'3. REGISTRACE'!B:F,4,0))))</f>
        <v>-</v>
      </c>
      <c r="G17" s="92" t="str">
        <f>IF(ISBLANK(Tabulka44[[#This Row],[start. č.]]),"-",IF(Tabulka44[[#This Row],[příjmení a jméno]]="start. č. nebylo registrováno!","-",IF(VLOOKUP(Tabulka44[[#This Row],[start. č.]],'3. REGISTRACE'!B:F,5,0)=0,"-",VLOOKUP(Tabulka44[[#This Row],[start. č.]],'3. REGISTRACE'!B:F,5,0))))</f>
        <v>-</v>
      </c>
      <c r="H17" s="80" t="str">
        <f>IF(OR(Tabulka44[[#This Row],[pořadí]]="DNF",Tabulka44[[#This Row],[pořadí]]=" "),"-",TIME(Tabulka44[[#This Row],[hod]],Tabulka44[[#This Row],[min]],Tabulka44[[#This Row],[sek]]))</f>
        <v>-</v>
      </c>
      <c r="I17" s="92" t="str">
        <f>IF(ISBLANK(Tabulka44[[#This Row],[start. č.]]),"-",IF(Tabulka44[[#This Row],[příjmení a jméno]]="start. č. nebylo registrováno!","-",IF(VLOOKUP(Tabulka44[[#This Row],[start. č.]],'3. REGISTRACE'!B:G,6,0)=0,"-",VLOOKUP(Tabulka44[[#This Row],[start. č.]],'3. REGISTRACE'!B:G,6,0))))</f>
        <v>-</v>
      </c>
      <c r="J17" s="64"/>
      <c r="K17" s="65"/>
      <c r="L17" s="66"/>
      <c r="M17" s="49" t="str">
        <f>IF(AND(ISBLANK(J17),ISBLANK(K17),ISBLANK(L17)),"-",IF(H17&gt;=MAX(H$9:H17),"ok","chyba!!!"))</f>
        <v>-</v>
      </c>
      <c r="N17" s="1"/>
    </row>
    <row r="18" spans="2:14">
      <c r="B18" s="78" t="str">
        <f t="shared" si="0"/>
        <v xml:space="preserve"> </v>
      </c>
      <c r="C18" s="67"/>
      <c r="D18" s="91" t="str">
        <f>IF(ISBLANK(Tabulka44[[#This Row],[start. č.]]),"-",IF(ISERROR(VLOOKUP(Tabulka44[[#This Row],[start. č.]],'3. REGISTRACE'!B:F,2,0)),"start. č. nebylo registrováno!",VLOOKUP(Tabulka44[[#This Row],[start. č.]],'3. REGISTRACE'!B:F,2,0)))</f>
        <v>-</v>
      </c>
      <c r="E18" s="92" t="str">
        <f>IF(ISBLANK(Tabulka44[[#This Row],[start. č.]]),"-",IF(ISERROR(VLOOKUP(Tabulka44[[#This Row],[start. č.]],'3. REGISTRACE'!B:F,3,0)),"-",VLOOKUP(Tabulka44[[#This Row],[start. č.]],'3. REGISTRACE'!B:F,3,0)))</f>
        <v>-</v>
      </c>
      <c r="F18" s="93" t="str">
        <f>IF(ISBLANK(Tabulka44[[#This Row],[start. č.]]),"-",IF(Tabulka44[[#This Row],[příjmení a jméno]]="start. č. nebylo registrováno!","-",IF(VLOOKUP(Tabulka44[[#This Row],[start. č.]],'3. REGISTRACE'!B:F,4,0)=0,"-",VLOOKUP(Tabulka44[[#This Row],[start. č.]],'3. REGISTRACE'!B:F,4,0))))</f>
        <v>-</v>
      </c>
      <c r="G18" s="92" t="str">
        <f>IF(ISBLANK(Tabulka44[[#This Row],[start. č.]]),"-",IF(Tabulka44[[#This Row],[příjmení a jméno]]="start. č. nebylo registrováno!","-",IF(VLOOKUP(Tabulka44[[#This Row],[start. č.]],'3. REGISTRACE'!B:F,5,0)=0,"-",VLOOKUP(Tabulka44[[#This Row],[start. č.]],'3. REGISTRACE'!B:F,5,0))))</f>
        <v>-</v>
      </c>
      <c r="H18" s="80" t="str">
        <f>IF(OR(Tabulka44[[#This Row],[pořadí]]="DNF",Tabulka44[[#This Row],[pořadí]]=" "),"-",TIME(Tabulka44[[#This Row],[hod]],Tabulka44[[#This Row],[min]],Tabulka44[[#This Row],[sek]]))</f>
        <v>-</v>
      </c>
      <c r="I18" s="92" t="str">
        <f>IF(ISBLANK(Tabulka44[[#This Row],[start. č.]]),"-",IF(Tabulka44[[#This Row],[příjmení a jméno]]="start. č. nebylo registrováno!","-",IF(VLOOKUP(Tabulka44[[#This Row],[start. č.]],'3. REGISTRACE'!B:G,6,0)=0,"-",VLOOKUP(Tabulka44[[#This Row],[start. č.]],'3. REGISTRACE'!B:G,6,0))))</f>
        <v>-</v>
      </c>
      <c r="J18" s="64"/>
      <c r="K18" s="65"/>
      <c r="L18" s="66"/>
      <c r="M18" s="49" t="str">
        <f>IF(AND(ISBLANK(J18),ISBLANK(K18),ISBLANK(L18)),"-",IF(H18&gt;=MAX(H$9:H18),"ok","chyba!!!"))</f>
        <v>-</v>
      </c>
      <c r="N18" s="1"/>
    </row>
    <row r="19" spans="2:14">
      <c r="B19" s="78" t="str">
        <f t="shared" si="0"/>
        <v xml:space="preserve"> </v>
      </c>
      <c r="C19" s="67"/>
      <c r="D19" s="91" t="str">
        <f>IF(ISBLANK(Tabulka44[[#This Row],[start. č.]]),"-",IF(ISERROR(VLOOKUP(Tabulka44[[#This Row],[start. č.]],'3. REGISTRACE'!B:F,2,0)),"start. č. nebylo registrováno!",VLOOKUP(Tabulka44[[#This Row],[start. č.]],'3. REGISTRACE'!B:F,2,0)))</f>
        <v>-</v>
      </c>
      <c r="E19" s="92" t="str">
        <f>IF(ISBLANK(Tabulka44[[#This Row],[start. č.]]),"-",IF(ISERROR(VLOOKUP(Tabulka44[[#This Row],[start. č.]],'3. REGISTRACE'!B:F,3,0)),"-",VLOOKUP(Tabulka44[[#This Row],[start. č.]],'3. REGISTRACE'!B:F,3,0)))</f>
        <v>-</v>
      </c>
      <c r="F19" s="93" t="str">
        <f>IF(ISBLANK(Tabulka44[[#This Row],[start. č.]]),"-",IF(Tabulka44[[#This Row],[příjmení a jméno]]="start. č. nebylo registrováno!","-",IF(VLOOKUP(Tabulka44[[#This Row],[start. č.]],'3. REGISTRACE'!B:F,4,0)=0,"-",VLOOKUP(Tabulka44[[#This Row],[start. č.]],'3. REGISTRACE'!B:F,4,0))))</f>
        <v>-</v>
      </c>
      <c r="G19" s="92" t="str">
        <f>IF(ISBLANK(Tabulka44[[#This Row],[start. č.]]),"-",IF(Tabulka44[[#This Row],[příjmení a jméno]]="start. č. nebylo registrováno!","-",IF(VLOOKUP(Tabulka44[[#This Row],[start. č.]],'3. REGISTRACE'!B:F,5,0)=0,"-",VLOOKUP(Tabulka44[[#This Row],[start. č.]],'3. REGISTRACE'!B:F,5,0))))</f>
        <v>-</v>
      </c>
      <c r="H19" s="80" t="str">
        <f>IF(OR(Tabulka44[[#This Row],[pořadí]]="DNF",Tabulka44[[#This Row],[pořadí]]=" "),"-",TIME(Tabulka44[[#This Row],[hod]],Tabulka44[[#This Row],[min]],Tabulka44[[#This Row],[sek]]))</f>
        <v>-</v>
      </c>
      <c r="I19" s="92" t="str">
        <f>IF(ISBLANK(Tabulka44[[#This Row],[start. č.]]),"-",IF(Tabulka44[[#This Row],[příjmení a jméno]]="start. č. nebylo registrováno!","-",IF(VLOOKUP(Tabulka44[[#This Row],[start. č.]],'3. REGISTRACE'!B:G,6,0)=0,"-",VLOOKUP(Tabulka44[[#This Row],[start. č.]],'3. REGISTRACE'!B:G,6,0))))</f>
        <v>-</v>
      </c>
      <c r="J19" s="64"/>
      <c r="K19" s="65"/>
      <c r="L19" s="66"/>
      <c r="M19" s="49" t="str">
        <f>IF(AND(ISBLANK(J19),ISBLANK(K19),ISBLANK(L19)),"-",IF(H19&gt;=MAX(H$9:H19),"ok","chyba!!!"))</f>
        <v>-</v>
      </c>
      <c r="N19" s="1"/>
    </row>
    <row r="20" spans="2:14">
      <c r="B20" s="78" t="str">
        <f t="shared" si="0"/>
        <v xml:space="preserve"> </v>
      </c>
      <c r="C20" s="67"/>
      <c r="D20" s="91" t="str">
        <f>IF(ISBLANK(Tabulka44[[#This Row],[start. č.]]),"-",IF(ISERROR(VLOOKUP(Tabulka44[[#This Row],[start. č.]],'3. REGISTRACE'!B:F,2,0)),"start. č. nebylo registrováno!",VLOOKUP(Tabulka44[[#This Row],[start. č.]],'3. REGISTRACE'!B:F,2,0)))</f>
        <v>-</v>
      </c>
      <c r="E20" s="92" t="str">
        <f>IF(ISBLANK(Tabulka44[[#This Row],[start. č.]]),"-",IF(ISERROR(VLOOKUP(Tabulka44[[#This Row],[start. č.]],'3. REGISTRACE'!B:F,3,0)),"-",VLOOKUP(Tabulka44[[#This Row],[start. č.]],'3. REGISTRACE'!B:F,3,0)))</f>
        <v>-</v>
      </c>
      <c r="F20" s="93" t="str">
        <f>IF(ISBLANK(Tabulka44[[#This Row],[start. č.]]),"-",IF(Tabulka44[[#This Row],[příjmení a jméno]]="start. č. nebylo registrováno!","-",IF(VLOOKUP(Tabulka44[[#This Row],[start. č.]],'3. REGISTRACE'!B:F,4,0)=0,"-",VLOOKUP(Tabulka44[[#This Row],[start. č.]],'3. REGISTRACE'!B:F,4,0))))</f>
        <v>-</v>
      </c>
      <c r="G20" s="92" t="str">
        <f>IF(ISBLANK(Tabulka44[[#This Row],[start. č.]]),"-",IF(Tabulka44[[#This Row],[příjmení a jméno]]="start. č. nebylo registrováno!","-",IF(VLOOKUP(Tabulka44[[#This Row],[start. č.]],'3. REGISTRACE'!B:F,5,0)=0,"-",VLOOKUP(Tabulka44[[#This Row],[start. č.]],'3. REGISTRACE'!B:F,5,0))))</f>
        <v>-</v>
      </c>
      <c r="H20" s="80" t="str">
        <f>IF(OR(Tabulka44[[#This Row],[pořadí]]="DNF",Tabulka44[[#This Row],[pořadí]]=" "),"-",TIME(Tabulka44[[#This Row],[hod]],Tabulka44[[#This Row],[min]],Tabulka44[[#This Row],[sek]]))</f>
        <v>-</v>
      </c>
      <c r="I20" s="92" t="str">
        <f>IF(ISBLANK(Tabulka44[[#This Row],[start. č.]]),"-",IF(Tabulka44[[#This Row],[příjmení a jméno]]="start. č. nebylo registrováno!","-",IF(VLOOKUP(Tabulka44[[#This Row],[start. č.]],'3. REGISTRACE'!B:G,6,0)=0,"-",VLOOKUP(Tabulka44[[#This Row],[start. č.]],'3. REGISTRACE'!B:G,6,0))))</f>
        <v>-</v>
      </c>
      <c r="J20" s="64"/>
      <c r="K20" s="65"/>
      <c r="L20" s="66"/>
      <c r="M20" s="49" t="str">
        <f>IF(AND(ISBLANK(J20),ISBLANK(K20),ISBLANK(L20)),"-",IF(H20&gt;=MAX(H$9:H20),"ok","chyba!!!"))</f>
        <v>-</v>
      </c>
      <c r="N20" s="1"/>
    </row>
    <row r="21" spans="2:14">
      <c r="B21" s="78" t="str">
        <f t="shared" si="0"/>
        <v xml:space="preserve"> </v>
      </c>
      <c r="C21" s="67"/>
      <c r="D21" s="91" t="str">
        <f>IF(ISBLANK(Tabulka44[[#This Row],[start. č.]]),"-",IF(ISERROR(VLOOKUP(Tabulka44[[#This Row],[start. č.]],'3. REGISTRACE'!B:F,2,0)),"start. č. nebylo registrováno!",VLOOKUP(Tabulka44[[#This Row],[start. č.]],'3. REGISTRACE'!B:F,2,0)))</f>
        <v>-</v>
      </c>
      <c r="E21" s="92" t="str">
        <f>IF(ISBLANK(Tabulka44[[#This Row],[start. č.]]),"-",IF(ISERROR(VLOOKUP(Tabulka44[[#This Row],[start. č.]],'3. REGISTRACE'!B:F,3,0)),"-",VLOOKUP(Tabulka44[[#This Row],[start. č.]],'3. REGISTRACE'!B:F,3,0)))</f>
        <v>-</v>
      </c>
      <c r="F21" s="93" t="str">
        <f>IF(ISBLANK(Tabulka44[[#This Row],[start. č.]]),"-",IF(Tabulka44[[#This Row],[příjmení a jméno]]="start. č. nebylo registrováno!","-",IF(VLOOKUP(Tabulka44[[#This Row],[start. č.]],'3. REGISTRACE'!B:F,4,0)=0,"-",VLOOKUP(Tabulka44[[#This Row],[start. č.]],'3. REGISTRACE'!B:F,4,0))))</f>
        <v>-</v>
      </c>
      <c r="G21" s="92" t="str">
        <f>IF(ISBLANK(Tabulka44[[#This Row],[start. č.]]),"-",IF(Tabulka44[[#This Row],[příjmení a jméno]]="start. č. nebylo registrováno!","-",IF(VLOOKUP(Tabulka44[[#This Row],[start. č.]],'3. REGISTRACE'!B:F,5,0)=0,"-",VLOOKUP(Tabulka44[[#This Row],[start. č.]],'3. REGISTRACE'!B:F,5,0))))</f>
        <v>-</v>
      </c>
      <c r="H21" s="80" t="str">
        <f>IF(OR(Tabulka44[[#This Row],[pořadí]]="DNF",Tabulka44[[#This Row],[pořadí]]=" "),"-",TIME(Tabulka44[[#This Row],[hod]],Tabulka44[[#This Row],[min]],Tabulka44[[#This Row],[sek]]))</f>
        <v>-</v>
      </c>
      <c r="I21" s="92" t="str">
        <f>IF(ISBLANK(Tabulka44[[#This Row],[start. č.]]),"-",IF(Tabulka44[[#This Row],[příjmení a jméno]]="start. č. nebylo registrováno!","-",IF(VLOOKUP(Tabulka44[[#This Row],[start. č.]],'3. REGISTRACE'!B:G,6,0)=0,"-",VLOOKUP(Tabulka44[[#This Row],[start. č.]],'3. REGISTRACE'!B:G,6,0))))</f>
        <v>-</v>
      </c>
      <c r="J21" s="64"/>
      <c r="K21" s="65"/>
      <c r="L21" s="66"/>
      <c r="M21" s="49" t="str">
        <f>IF(AND(ISBLANK(J21),ISBLANK(K21),ISBLANK(L21)),"-",IF(H21&gt;=MAX(H$9:H21),"ok","chyba!!!"))</f>
        <v>-</v>
      </c>
      <c r="N21" s="1"/>
    </row>
    <row r="22" spans="2:14">
      <c r="B22" s="78" t="str">
        <f t="shared" si="0"/>
        <v xml:space="preserve"> </v>
      </c>
      <c r="C22" s="67"/>
      <c r="D22" s="91" t="str">
        <f>IF(ISBLANK(Tabulka44[[#This Row],[start. č.]]),"-",IF(ISERROR(VLOOKUP(Tabulka44[[#This Row],[start. č.]],'3. REGISTRACE'!B:F,2,0)),"start. č. nebylo registrováno!",VLOOKUP(Tabulka44[[#This Row],[start. č.]],'3. REGISTRACE'!B:F,2,0)))</f>
        <v>-</v>
      </c>
      <c r="E22" s="92" t="str">
        <f>IF(ISBLANK(Tabulka44[[#This Row],[start. č.]]),"-",IF(ISERROR(VLOOKUP(Tabulka44[[#This Row],[start. č.]],'3. REGISTRACE'!B:F,3,0)),"-",VLOOKUP(Tabulka44[[#This Row],[start. č.]],'3. REGISTRACE'!B:F,3,0)))</f>
        <v>-</v>
      </c>
      <c r="F22" s="93" t="str">
        <f>IF(ISBLANK(Tabulka44[[#This Row],[start. č.]]),"-",IF(Tabulka44[[#This Row],[příjmení a jméno]]="start. č. nebylo registrováno!","-",IF(VLOOKUP(Tabulka44[[#This Row],[start. č.]],'3. REGISTRACE'!B:F,4,0)=0,"-",VLOOKUP(Tabulka44[[#This Row],[start. č.]],'3. REGISTRACE'!B:F,4,0))))</f>
        <v>-</v>
      </c>
      <c r="G22" s="92" t="str">
        <f>IF(ISBLANK(Tabulka44[[#This Row],[start. č.]]),"-",IF(Tabulka44[[#This Row],[příjmení a jméno]]="start. č. nebylo registrováno!","-",IF(VLOOKUP(Tabulka44[[#This Row],[start. č.]],'3. REGISTRACE'!B:F,5,0)=0,"-",VLOOKUP(Tabulka44[[#This Row],[start. č.]],'3. REGISTRACE'!B:F,5,0))))</f>
        <v>-</v>
      </c>
      <c r="H22" s="80" t="str">
        <f>IF(OR(Tabulka44[[#This Row],[pořadí]]="DNF",Tabulka44[[#This Row],[pořadí]]=" "),"-",TIME(Tabulka44[[#This Row],[hod]],Tabulka44[[#This Row],[min]],Tabulka44[[#This Row],[sek]]))</f>
        <v>-</v>
      </c>
      <c r="I22" s="92" t="str">
        <f>IF(ISBLANK(Tabulka44[[#This Row],[start. č.]]),"-",IF(Tabulka44[[#This Row],[příjmení a jméno]]="start. č. nebylo registrováno!","-",IF(VLOOKUP(Tabulka44[[#This Row],[start. č.]],'3. REGISTRACE'!B:G,6,0)=0,"-",VLOOKUP(Tabulka44[[#This Row],[start. č.]],'3. REGISTRACE'!B:G,6,0))))</f>
        <v>-</v>
      </c>
      <c r="J22" s="64"/>
      <c r="K22" s="65"/>
      <c r="L22" s="66"/>
      <c r="M22" s="49" t="str">
        <f>IF(AND(ISBLANK(J22),ISBLANK(K22),ISBLANK(L22)),"-",IF(H22&gt;=MAX(H$9:H22),"ok","chyba!!!"))</f>
        <v>-</v>
      </c>
      <c r="N22" s="1"/>
    </row>
    <row r="23" spans="2:14">
      <c r="B23" s="78" t="str">
        <f t="shared" si="0"/>
        <v xml:space="preserve"> </v>
      </c>
      <c r="C23" s="67"/>
      <c r="D23" s="91" t="str">
        <f>IF(ISBLANK(Tabulka44[[#This Row],[start. č.]]),"-",IF(ISERROR(VLOOKUP(Tabulka44[[#This Row],[start. č.]],'3. REGISTRACE'!B:F,2,0)),"start. č. nebylo registrováno!",VLOOKUP(Tabulka44[[#This Row],[start. č.]],'3. REGISTRACE'!B:F,2,0)))</f>
        <v>-</v>
      </c>
      <c r="E23" s="92" t="str">
        <f>IF(ISBLANK(Tabulka44[[#This Row],[start. č.]]),"-",IF(ISERROR(VLOOKUP(Tabulka44[[#This Row],[start. č.]],'3. REGISTRACE'!B:F,3,0)),"-",VLOOKUP(Tabulka44[[#This Row],[start. č.]],'3. REGISTRACE'!B:F,3,0)))</f>
        <v>-</v>
      </c>
      <c r="F23" s="93" t="str">
        <f>IF(ISBLANK(Tabulka44[[#This Row],[start. č.]]),"-",IF(Tabulka44[[#This Row],[příjmení a jméno]]="start. č. nebylo registrováno!","-",IF(VLOOKUP(Tabulka44[[#This Row],[start. č.]],'3. REGISTRACE'!B:F,4,0)=0,"-",VLOOKUP(Tabulka44[[#This Row],[start. č.]],'3. REGISTRACE'!B:F,4,0))))</f>
        <v>-</v>
      </c>
      <c r="G23" s="92" t="str">
        <f>IF(ISBLANK(Tabulka44[[#This Row],[start. č.]]),"-",IF(Tabulka44[[#This Row],[příjmení a jméno]]="start. č. nebylo registrováno!","-",IF(VLOOKUP(Tabulka44[[#This Row],[start. č.]],'3. REGISTRACE'!B:F,5,0)=0,"-",VLOOKUP(Tabulka44[[#This Row],[start. č.]],'3. REGISTRACE'!B:F,5,0))))</f>
        <v>-</v>
      </c>
      <c r="H23" s="80" t="str">
        <f>IF(OR(Tabulka44[[#This Row],[pořadí]]="DNF",Tabulka44[[#This Row],[pořadí]]=" "),"-",TIME(Tabulka44[[#This Row],[hod]],Tabulka44[[#This Row],[min]],Tabulka44[[#This Row],[sek]]))</f>
        <v>-</v>
      </c>
      <c r="I23" s="92" t="str">
        <f>IF(ISBLANK(Tabulka44[[#This Row],[start. č.]]),"-",IF(Tabulka44[[#This Row],[příjmení a jméno]]="start. č. nebylo registrováno!","-",IF(VLOOKUP(Tabulka44[[#This Row],[start. č.]],'3. REGISTRACE'!B:G,6,0)=0,"-",VLOOKUP(Tabulka44[[#This Row],[start. č.]],'3. REGISTRACE'!B:G,6,0))))</f>
        <v>-</v>
      </c>
      <c r="J23" s="64"/>
      <c r="K23" s="65"/>
      <c r="L23" s="66"/>
      <c r="M23" s="49" t="str">
        <f>IF(AND(ISBLANK(J23),ISBLANK(K23),ISBLANK(L23)),"-",IF(H23&gt;=MAX(H$9:H23),"ok","chyba!!!"))</f>
        <v>-</v>
      </c>
      <c r="N23" s="1"/>
    </row>
    <row r="24" spans="2:14">
      <c r="B24" s="78" t="str">
        <f t="shared" si="0"/>
        <v xml:space="preserve"> </v>
      </c>
      <c r="C24" s="67"/>
      <c r="D24" s="91" t="str">
        <f>IF(ISBLANK(Tabulka44[[#This Row],[start. č.]]),"-",IF(ISERROR(VLOOKUP(Tabulka44[[#This Row],[start. č.]],'3. REGISTRACE'!B:F,2,0)),"start. č. nebylo registrováno!",VLOOKUP(Tabulka44[[#This Row],[start. č.]],'3. REGISTRACE'!B:F,2,0)))</f>
        <v>-</v>
      </c>
      <c r="E24" s="92" t="str">
        <f>IF(ISBLANK(Tabulka44[[#This Row],[start. č.]]),"-",IF(ISERROR(VLOOKUP(Tabulka44[[#This Row],[start. č.]],'3. REGISTRACE'!B:F,3,0)),"-",VLOOKUP(Tabulka44[[#This Row],[start. č.]],'3. REGISTRACE'!B:F,3,0)))</f>
        <v>-</v>
      </c>
      <c r="F24" s="93" t="str">
        <f>IF(ISBLANK(Tabulka44[[#This Row],[start. č.]]),"-",IF(Tabulka44[[#This Row],[příjmení a jméno]]="start. č. nebylo registrováno!","-",IF(VLOOKUP(Tabulka44[[#This Row],[start. č.]],'3. REGISTRACE'!B:F,4,0)=0,"-",VLOOKUP(Tabulka44[[#This Row],[start. č.]],'3. REGISTRACE'!B:F,4,0))))</f>
        <v>-</v>
      </c>
      <c r="G24" s="92" t="str">
        <f>IF(ISBLANK(Tabulka44[[#This Row],[start. č.]]),"-",IF(Tabulka44[[#This Row],[příjmení a jméno]]="start. č. nebylo registrováno!","-",IF(VLOOKUP(Tabulka44[[#This Row],[start. č.]],'3. REGISTRACE'!B:F,5,0)=0,"-",VLOOKUP(Tabulka44[[#This Row],[start. č.]],'3. REGISTRACE'!B:F,5,0))))</f>
        <v>-</v>
      </c>
      <c r="H24" s="80" t="str">
        <f>IF(OR(Tabulka44[[#This Row],[pořadí]]="DNF",Tabulka44[[#This Row],[pořadí]]=" "),"-",TIME(Tabulka44[[#This Row],[hod]],Tabulka44[[#This Row],[min]],Tabulka44[[#This Row],[sek]]))</f>
        <v>-</v>
      </c>
      <c r="I24" s="92" t="str">
        <f>IF(ISBLANK(Tabulka44[[#This Row],[start. č.]]),"-",IF(Tabulka44[[#This Row],[příjmení a jméno]]="start. č. nebylo registrováno!","-",IF(VLOOKUP(Tabulka44[[#This Row],[start. č.]],'3. REGISTRACE'!B:G,6,0)=0,"-",VLOOKUP(Tabulka44[[#This Row],[start. č.]],'3. REGISTRACE'!B:G,6,0))))</f>
        <v>-</v>
      </c>
      <c r="J24" s="64"/>
      <c r="K24" s="65"/>
      <c r="L24" s="66"/>
      <c r="M24" s="49" t="str">
        <f>IF(AND(ISBLANK(J24),ISBLANK(K24),ISBLANK(L24)),"-",IF(H24&gt;=MAX(H$9:H24),"ok","chyba!!!"))</f>
        <v>-</v>
      </c>
      <c r="N24" s="1"/>
    </row>
    <row r="25" spans="2:14">
      <c r="B25" s="78" t="str">
        <f t="shared" si="0"/>
        <v xml:space="preserve"> </v>
      </c>
      <c r="C25" s="67"/>
      <c r="D25" s="91" t="str">
        <f>IF(ISBLANK(Tabulka44[[#This Row],[start. č.]]),"-",IF(ISERROR(VLOOKUP(Tabulka44[[#This Row],[start. č.]],'3. REGISTRACE'!B:F,2,0)),"start. č. nebylo registrováno!",VLOOKUP(Tabulka44[[#This Row],[start. č.]],'3. REGISTRACE'!B:F,2,0)))</f>
        <v>-</v>
      </c>
      <c r="E25" s="92" t="str">
        <f>IF(ISBLANK(Tabulka44[[#This Row],[start. č.]]),"-",IF(ISERROR(VLOOKUP(Tabulka44[[#This Row],[start. č.]],'3. REGISTRACE'!B:F,3,0)),"-",VLOOKUP(Tabulka44[[#This Row],[start. č.]],'3. REGISTRACE'!B:F,3,0)))</f>
        <v>-</v>
      </c>
      <c r="F25" s="93" t="str">
        <f>IF(ISBLANK(Tabulka44[[#This Row],[start. č.]]),"-",IF(Tabulka44[[#This Row],[příjmení a jméno]]="start. č. nebylo registrováno!","-",IF(VLOOKUP(Tabulka44[[#This Row],[start. č.]],'3. REGISTRACE'!B:F,4,0)=0,"-",VLOOKUP(Tabulka44[[#This Row],[start. č.]],'3. REGISTRACE'!B:F,4,0))))</f>
        <v>-</v>
      </c>
      <c r="G25" s="92" t="str">
        <f>IF(ISBLANK(Tabulka44[[#This Row],[start. č.]]),"-",IF(Tabulka44[[#This Row],[příjmení a jméno]]="start. č. nebylo registrováno!","-",IF(VLOOKUP(Tabulka44[[#This Row],[start. č.]],'3. REGISTRACE'!B:F,5,0)=0,"-",VLOOKUP(Tabulka44[[#This Row],[start. č.]],'3. REGISTRACE'!B:F,5,0))))</f>
        <v>-</v>
      </c>
      <c r="H25" s="80" t="str">
        <f>IF(OR(Tabulka44[[#This Row],[pořadí]]="DNF",Tabulka44[[#This Row],[pořadí]]=" "),"-",TIME(Tabulka44[[#This Row],[hod]],Tabulka44[[#This Row],[min]],Tabulka44[[#This Row],[sek]]))</f>
        <v>-</v>
      </c>
      <c r="I25" s="92" t="str">
        <f>IF(ISBLANK(Tabulka44[[#This Row],[start. č.]]),"-",IF(Tabulka44[[#This Row],[příjmení a jméno]]="start. č. nebylo registrováno!","-",IF(VLOOKUP(Tabulka44[[#This Row],[start. č.]],'3. REGISTRACE'!B:G,6,0)=0,"-",VLOOKUP(Tabulka44[[#This Row],[start. č.]],'3. REGISTRACE'!B:G,6,0))))</f>
        <v>-</v>
      </c>
      <c r="J25" s="64"/>
      <c r="K25" s="65"/>
      <c r="L25" s="66"/>
      <c r="M25" s="49" t="str">
        <f>IF(AND(ISBLANK(J25),ISBLANK(K25),ISBLANK(L25)),"-",IF(H25&gt;=MAX(H$9:H25),"ok","chyba!!!"))</f>
        <v>-</v>
      </c>
      <c r="N25" s="1"/>
    </row>
    <row r="26" spans="2:14">
      <c r="B26" s="78" t="str">
        <f t="shared" si="0"/>
        <v xml:space="preserve"> </v>
      </c>
      <c r="C26" s="67"/>
      <c r="D26" s="91" t="str">
        <f>IF(ISBLANK(Tabulka44[[#This Row],[start. č.]]),"-",IF(ISERROR(VLOOKUP(Tabulka44[[#This Row],[start. č.]],'3. REGISTRACE'!B:F,2,0)),"start. č. nebylo registrováno!",VLOOKUP(Tabulka44[[#This Row],[start. č.]],'3. REGISTRACE'!B:F,2,0)))</f>
        <v>-</v>
      </c>
      <c r="E26" s="92" t="str">
        <f>IF(ISBLANK(Tabulka44[[#This Row],[start. č.]]),"-",IF(ISERROR(VLOOKUP(Tabulka44[[#This Row],[start. č.]],'3. REGISTRACE'!B:F,3,0)),"-",VLOOKUP(Tabulka44[[#This Row],[start. č.]],'3. REGISTRACE'!B:F,3,0)))</f>
        <v>-</v>
      </c>
      <c r="F26" s="93" t="str">
        <f>IF(ISBLANK(Tabulka44[[#This Row],[start. č.]]),"-",IF(Tabulka44[[#This Row],[příjmení a jméno]]="start. č. nebylo registrováno!","-",IF(VLOOKUP(Tabulka44[[#This Row],[start. č.]],'3. REGISTRACE'!B:F,4,0)=0,"-",VLOOKUP(Tabulka44[[#This Row],[start. č.]],'3. REGISTRACE'!B:F,4,0))))</f>
        <v>-</v>
      </c>
      <c r="G26" s="92" t="str">
        <f>IF(ISBLANK(Tabulka44[[#This Row],[start. č.]]),"-",IF(Tabulka44[[#This Row],[příjmení a jméno]]="start. č. nebylo registrováno!","-",IF(VLOOKUP(Tabulka44[[#This Row],[start. č.]],'3. REGISTRACE'!B:F,5,0)=0,"-",VLOOKUP(Tabulka44[[#This Row],[start. č.]],'3. REGISTRACE'!B:F,5,0))))</f>
        <v>-</v>
      </c>
      <c r="H26" s="80" t="str">
        <f>IF(OR(Tabulka44[[#This Row],[pořadí]]="DNF",Tabulka44[[#This Row],[pořadí]]=" "),"-",TIME(Tabulka44[[#This Row],[hod]],Tabulka44[[#This Row],[min]],Tabulka44[[#This Row],[sek]]))</f>
        <v>-</v>
      </c>
      <c r="I26" s="92" t="str">
        <f>IF(ISBLANK(Tabulka44[[#This Row],[start. č.]]),"-",IF(Tabulka44[[#This Row],[příjmení a jméno]]="start. č. nebylo registrováno!","-",IF(VLOOKUP(Tabulka44[[#This Row],[start. č.]],'3. REGISTRACE'!B:G,6,0)=0,"-",VLOOKUP(Tabulka44[[#This Row],[start. č.]],'3. REGISTRACE'!B:G,6,0))))</f>
        <v>-</v>
      </c>
      <c r="J26" s="64"/>
      <c r="K26" s="65"/>
      <c r="L26" s="66"/>
      <c r="M26" s="49" t="str">
        <f>IF(AND(ISBLANK(J26),ISBLANK(K26),ISBLANK(L26)),"-",IF(H26&gt;=MAX(H$9:H26),"ok","chyba!!!"))</f>
        <v>-</v>
      </c>
      <c r="N26" s="1"/>
    </row>
    <row r="27" spans="2:14">
      <c r="B27" s="78" t="str">
        <f t="shared" si="0"/>
        <v xml:space="preserve"> </v>
      </c>
      <c r="C27" s="67"/>
      <c r="D27" s="91" t="str">
        <f>IF(ISBLANK(Tabulka44[[#This Row],[start. č.]]),"-",IF(ISERROR(VLOOKUP(Tabulka44[[#This Row],[start. č.]],'3. REGISTRACE'!B:F,2,0)),"start. č. nebylo registrováno!",VLOOKUP(Tabulka44[[#This Row],[start. č.]],'3. REGISTRACE'!B:F,2,0)))</f>
        <v>-</v>
      </c>
      <c r="E27" s="92" t="str">
        <f>IF(ISBLANK(Tabulka44[[#This Row],[start. č.]]),"-",IF(ISERROR(VLOOKUP(Tabulka44[[#This Row],[start. č.]],'3. REGISTRACE'!B:F,3,0)),"-",VLOOKUP(Tabulka44[[#This Row],[start. č.]],'3. REGISTRACE'!B:F,3,0)))</f>
        <v>-</v>
      </c>
      <c r="F27" s="93" t="str">
        <f>IF(ISBLANK(Tabulka44[[#This Row],[start. č.]]),"-",IF(Tabulka44[[#This Row],[příjmení a jméno]]="start. č. nebylo registrováno!","-",IF(VLOOKUP(Tabulka44[[#This Row],[start. č.]],'3. REGISTRACE'!B:F,4,0)=0,"-",VLOOKUP(Tabulka44[[#This Row],[start. č.]],'3. REGISTRACE'!B:F,4,0))))</f>
        <v>-</v>
      </c>
      <c r="G27" s="92" t="str">
        <f>IF(ISBLANK(Tabulka44[[#This Row],[start. č.]]),"-",IF(Tabulka44[[#This Row],[příjmení a jméno]]="start. č. nebylo registrováno!","-",IF(VLOOKUP(Tabulka44[[#This Row],[start. č.]],'3. REGISTRACE'!B:F,5,0)=0,"-",VLOOKUP(Tabulka44[[#This Row],[start. č.]],'3. REGISTRACE'!B:F,5,0))))</f>
        <v>-</v>
      </c>
      <c r="H27" s="80" t="str">
        <f>IF(OR(Tabulka44[[#This Row],[pořadí]]="DNF",Tabulka44[[#This Row],[pořadí]]=" "),"-",TIME(Tabulka44[[#This Row],[hod]],Tabulka44[[#This Row],[min]],Tabulka44[[#This Row],[sek]]))</f>
        <v>-</v>
      </c>
      <c r="I27" s="92" t="str">
        <f>IF(ISBLANK(Tabulka44[[#This Row],[start. č.]]),"-",IF(Tabulka44[[#This Row],[příjmení a jméno]]="start. č. nebylo registrováno!","-",IF(VLOOKUP(Tabulka44[[#This Row],[start. č.]],'3. REGISTRACE'!B:G,6,0)=0,"-",VLOOKUP(Tabulka44[[#This Row],[start. č.]],'3. REGISTRACE'!B:G,6,0))))</f>
        <v>-</v>
      </c>
      <c r="J27" s="64"/>
      <c r="K27" s="65"/>
      <c r="L27" s="66"/>
      <c r="M27" s="49" t="str">
        <f>IF(AND(ISBLANK(J27),ISBLANK(K27),ISBLANK(L27)),"-",IF(H27&gt;=MAX(H$9:H27),"ok","chyba!!!"))</f>
        <v>-</v>
      </c>
      <c r="N27" s="1"/>
    </row>
    <row r="28" spans="2:14">
      <c r="B28" s="78" t="str">
        <f t="shared" si="0"/>
        <v xml:space="preserve"> </v>
      </c>
      <c r="C28" s="67"/>
      <c r="D28" s="91" t="str">
        <f>IF(ISBLANK(Tabulka44[[#This Row],[start. č.]]),"-",IF(ISERROR(VLOOKUP(Tabulka44[[#This Row],[start. č.]],'3. REGISTRACE'!B:F,2,0)),"start. č. nebylo registrováno!",VLOOKUP(Tabulka44[[#This Row],[start. č.]],'3. REGISTRACE'!B:F,2,0)))</f>
        <v>-</v>
      </c>
      <c r="E28" s="92" t="str">
        <f>IF(ISBLANK(Tabulka44[[#This Row],[start. č.]]),"-",IF(ISERROR(VLOOKUP(Tabulka44[[#This Row],[start. č.]],'3. REGISTRACE'!B:F,3,0)),"-",VLOOKUP(Tabulka44[[#This Row],[start. č.]],'3. REGISTRACE'!B:F,3,0)))</f>
        <v>-</v>
      </c>
      <c r="F28" s="93" t="str">
        <f>IF(ISBLANK(Tabulka44[[#This Row],[start. č.]]),"-",IF(Tabulka44[[#This Row],[příjmení a jméno]]="start. č. nebylo registrováno!","-",IF(VLOOKUP(Tabulka44[[#This Row],[start. č.]],'3. REGISTRACE'!B:F,4,0)=0,"-",VLOOKUP(Tabulka44[[#This Row],[start. č.]],'3. REGISTRACE'!B:F,4,0))))</f>
        <v>-</v>
      </c>
      <c r="G28" s="92" t="str">
        <f>IF(ISBLANK(Tabulka44[[#This Row],[start. č.]]),"-",IF(Tabulka44[[#This Row],[příjmení a jméno]]="start. č. nebylo registrováno!","-",IF(VLOOKUP(Tabulka44[[#This Row],[start. č.]],'3. REGISTRACE'!B:F,5,0)=0,"-",VLOOKUP(Tabulka44[[#This Row],[start. č.]],'3. REGISTRACE'!B:F,5,0))))</f>
        <v>-</v>
      </c>
      <c r="H28" s="80" t="str">
        <f>IF(OR(Tabulka44[[#This Row],[pořadí]]="DNF",Tabulka44[[#This Row],[pořadí]]=" "),"-",TIME(Tabulka44[[#This Row],[hod]],Tabulka44[[#This Row],[min]],Tabulka44[[#This Row],[sek]]))</f>
        <v>-</v>
      </c>
      <c r="I28" s="92" t="str">
        <f>IF(ISBLANK(Tabulka44[[#This Row],[start. č.]]),"-",IF(Tabulka44[[#This Row],[příjmení a jméno]]="start. č. nebylo registrováno!","-",IF(VLOOKUP(Tabulka44[[#This Row],[start. č.]],'3. REGISTRACE'!B:G,6,0)=0,"-",VLOOKUP(Tabulka44[[#This Row],[start. č.]],'3. REGISTRACE'!B:G,6,0))))</f>
        <v>-</v>
      </c>
      <c r="J28" s="64"/>
      <c r="K28" s="65"/>
      <c r="L28" s="66"/>
      <c r="M28" s="49" t="str">
        <f>IF(AND(ISBLANK(J28),ISBLANK(K28),ISBLANK(L28)),"-",IF(H28&gt;=MAX(H$9:H28),"ok","chyba!!!"))</f>
        <v>-</v>
      </c>
      <c r="N28" s="1"/>
    </row>
    <row r="29" spans="2:14">
      <c r="B29" s="78" t="str">
        <f t="shared" si="0"/>
        <v xml:space="preserve"> </v>
      </c>
      <c r="C29" s="67"/>
      <c r="D29" s="91" t="str">
        <f>IF(ISBLANK(Tabulka44[[#This Row],[start. č.]]),"-",IF(ISERROR(VLOOKUP(Tabulka44[[#This Row],[start. č.]],'3. REGISTRACE'!B:F,2,0)),"start. č. nebylo registrováno!",VLOOKUP(Tabulka44[[#This Row],[start. č.]],'3. REGISTRACE'!B:F,2,0)))</f>
        <v>-</v>
      </c>
      <c r="E29" s="92" t="str">
        <f>IF(ISBLANK(Tabulka44[[#This Row],[start. č.]]),"-",IF(ISERROR(VLOOKUP(Tabulka44[[#This Row],[start. č.]],'3. REGISTRACE'!B:F,3,0)),"-",VLOOKUP(Tabulka44[[#This Row],[start. č.]],'3. REGISTRACE'!B:F,3,0)))</f>
        <v>-</v>
      </c>
      <c r="F29" s="93" t="str">
        <f>IF(ISBLANK(Tabulka44[[#This Row],[start. č.]]),"-",IF(Tabulka44[[#This Row],[příjmení a jméno]]="start. č. nebylo registrováno!","-",IF(VLOOKUP(Tabulka44[[#This Row],[start. č.]],'3. REGISTRACE'!B:F,4,0)=0,"-",VLOOKUP(Tabulka44[[#This Row],[start. č.]],'3. REGISTRACE'!B:F,4,0))))</f>
        <v>-</v>
      </c>
      <c r="G29" s="92" t="str">
        <f>IF(ISBLANK(Tabulka44[[#This Row],[start. č.]]),"-",IF(Tabulka44[[#This Row],[příjmení a jméno]]="start. č. nebylo registrováno!","-",IF(VLOOKUP(Tabulka44[[#This Row],[start. č.]],'3. REGISTRACE'!B:F,5,0)=0,"-",VLOOKUP(Tabulka44[[#This Row],[start. č.]],'3. REGISTRACE'!B:F,5,0))))</f>
        <v>-</v>
      </c>
      <c r="H29" s="80" t="str">
        <f>IF(OR(Tabulka44[[#This Row],[pořadí]]="DNF",Tabulka44[[#This Row],[pořadí]]=" "),"-",TIME(Tabulka44[[#This Row],[hod]],Tabulka44[[#This Row],[min]],Tabulka44[[#This Row],[sek]]))</f>
        <v>-</v>
      </c>
      <c r="I29" s="92" t="str">
        <f>IF(ISBLANK(Tabulka44[[#This Row],[start. č.]]),"-",IF(Tabulka44[[#This Row],[příjmení a jméno]]="start. č. nebylo registrováno!","-",IF(VLOOKUP(Tabulka44[[#This Row],[start. č.]],'3. REGISTRACE'!B:G,6,0)=0,"-",VLOOKUP(Tabulka44[[#This Row],[start. č.]],'3. REGISTRACE'!B:G,6,0))))</f>
        <v>-</v>
      </c>
      <c r="J29" s="64"/>
      <c r="K29" s="65"/>
      <c r="L29" s="66"/>
      <c r="M29" s="49" t="str">
        <f>IF(AND(ISBLANK(J29),ISBLANK(K29),ISBLANK(L29)),"-",IF(H29&gt;=MAX(H$9:H29),"ok","chyba!!!"))</f>
        <v>-</v>
      </c>
      <c r="N29" s="1"/>
    </row>
    <row r="30" spans="2:14">
      <c r="B30" s="78" t="str">
        <f t="shared" si="0"/>
        <v xml:space="preserve"> </v>
      </c>
      <c r="C30" s="67"/>
      <c r="D30" s="91" t="str">
        <f>IF(ISBLANK(Tabulka44[[#This Row],[start. č.]]),"-",IF(ISERROR(VLOOKUP(Tabulka44[[#This Row],[start. č.]],'3. REGISTRACE'!B:F,2,0)),"start. č. nebylo registrováno!",VLOOKUP(Tabulka44[[#This Row],[start. č.]],'3. REGISTRACE'!B:F,2,0)))</f>
        <v>-</v>
      </c>
      <c r="E30" s="92" t="str">
        <f>IF(ISBLANK(Tabulka44[[#This Row],[start. č.]]),"-",IF(ISERROR(VLOOKUP(Tabulka44[[#This Row],[start. č.]],'3. REGISTRACE'!B:F,3,0)),"-",VLOOKUP(Tabulka44[[#This Row],[start. č.]],'3. REGISTRACE'!B:F,3,0)))</f>
        <v>-</v>
      </c>
      <c r="F30" s="93" t="str">
        <f>IF(ISBLANK(Tabulka44[[#This Row],[start. č.]]),"-",IF(Tabulka44[[#This Row],[příjmení a jméno]]="start. č. nebylo registrováno!","-",IF(VLOOKUP(Tabulka44[[#This Row],[start. č.]],'3. REGISTRACE'!B:F,4,0)=0,"-",VLOOKUP(Tabulka44[[#This Row],[start. č.]],'3. REGISTRACE'!B:F,4,0))))</f>
        <v>-</v>
      </c>
      <c r="G30" s="92" t="str">
        <f>IF(ISBLANK(Tabulka44[[#This Row],[start. č.]]),"-",IF(Tabulka44[[#This Row],[příjmení a jméno]]="start. č. nebylo registrováno!","-",IF(VLOOKUP(Tabulka44[[#This Row],[start. č.]],'3. REGISTRACE'!B:F,5,0)=0,"-",VLOOKUP(Tabulka44[[#This Row],[start. č.]],'3. REGISTRACE'!B:F,5,0))))</f>
        <v>-</v>
      </c>
      <c r="H30" s="80" t="str">
        <f>IF(OR(Tabulka44[[#This Row],[pořadí]]="DNF",Tabulka44[[#This Row],[pořadí]]=" "),"-",TIME(Tabulka44[[#This Row],[hod]],Tabulka44[[#This Row],[min]],Tabulka44[[#This Row],[sek]]))</f>
        <v>-</v>
      </c>
      <c r="I30" s="92" t="str">
        <f>IF(ISBLANK(Tabulka44[[#This Row],[start. č.]]),"-",IF(Tabulka44[[#This Row],[příjmení a jméno]]="start. č. nebylo registrováno!","-",IF(VLOOKUP(Tabulka44[[#This Row],[start. č.]],'3. REGISTRACE'!B:G,6,0)=0,"-",VLOOKUP(Tabulka44[[#This Row],[start. č.]],'3. REGISTRACE'!B:G,6,0))))</f>
        <v>-</v>
      </c>
      <c r="J30" s="64"/>
      <c r="K30" s="65"/>
      <c r="L30" s="66"/>
      <c r="M30" s="49" t="str">
        <f>IF(AND(ISBLANK(J30),ISBLANK(K30),ISBLANK(L30)),"-",IF(H30&gt;=MAX(H$9:H30),"ok","chyba!!!"))</f>
        <v>-</v>
      </c>
      <c r="N30" s="1"/>
    </row>
    <row r="31" spans="2:14">
      <c r="B31" s="78" t="str">
        <f t="shared" si="0"/>
        <v xml:space="preserve"> </v>
      </c>
      <c r="C31" s="67"/>
      <c r="D31" s="91" t="str">
        <f>IF(ISBLANK(Tabulka44[[#This Row],[start. č.]]),"-",IF(ISERROR(VLOOKUP(Tabulka44[[#This Row],[start. č.]],'3. REGISTRACE'!B:F,2,0)),"start. č. nebylo registrováno!",VLOOKUP(Tabulka44[[#This Row],[start. č.]],'3. REGISTRACE'!B:F,2,0)))</f>
        <v>-</v>
      </c>
      <c r="E31" s="92" t="str">
        <f>IF(ISBLANK(Tabulka44[[#This Row],[start. č.]]),"-",IF(ISERROR(VLOOKUP(Tabulka44[[#This Row],[start. č.]],'3. REGISTRACE'!B:F,3,0)),"-",VLOOKUP(Tabulka44[[#This Row],[start. č.]],'3. REGISTRACE'!B:F,3,0)))</f>
        <v>-</v>
      </c>
      <c r="F31" s="93" t="str">
        <f>IF(ISBLANK(Tabulka44[[#This Row],[start. č.]]),"-",IF(Tabulka44[[#This Row],[příjmení a jméno]]="start. č. nebylo registrováno!","-",IF(VLOOKUP(Tabulka44[[#This Row],[start. č.]],'3. REGISTRACE'!B:F,4,0)=0,"-",VLOOKUP(Tabulka44[[#This Row],[start. č.]],'3. REGISTRACE'!B:F,4,0))))</f>
        <v>-</v>
      </c>
      <c r="G31" s="92" t="str">
        <f>IF(ISBLANK(Tabulka44[[#This Row],[start. č.]]),"-",IF(Tabulka44[[#This Row],[příjmení a jméno]]="start. č. nebylo registrováno!","-",IF(VLOOKUP(Tabulka44[[#This Row],[start. č.]],'3. REGISTRACE'!B:F,5,0)=0,"-",VLOOKUP(Tabulka44[[#This Row],[start. č.]],'3. REGISTRACE'!B:F,5,0))))</f>
        <v>-</v>
      </c>
      <c r="H31" s="80" t="str">
        <f>IF(OR(Tabulka44[[#This Row],[pořadí]]="DNF",Tabulka44[[#This Row],[pořadí]]=" "),"-",TIME(Tabulka44[[#This Row],[hod]],Tabulka44[[#This Row],[min]],Tabulka44[[#This Row],[sek]]))</f>
        <v>-</v>
      </c>
      <c r="I31" s="92" t="str">
        <f>IF(ISBLANK(Tabulka44[[#This Row],[start. č.]]),"-",IF(Tabulka44[[#This Row],[příjmení a jméno]]="start. č. nebylo registrováno!","-",IF(VLOOKUP(Tabulka44[[#This Row],[start. č.]],'3. REGISTRACE'!B:G,6,0)=0,"-",VLOOKUP(Tabulka44[[#This Row],[start. č.]],'3. REGISTRACE'!B:G,6,0))))</f>
        <v>-</v>
      </c>
      <c r="J31" s="64"/>
      <c r="K31" s="65"/>
      <c r="L31" s="66"/>
      <c r="M31" s="49" t="str">
        <f>IF(AND(ISBLANK(J31),ISBLANK(K31),ISBLANK(L31)),"-",IF(H31&gt;=MAX(H$9:H31),"ok","chyba!!!"))</f>
        <v>-</v>
      </c>
      <c r="N31" s="1"/>
    </row>
    <row r="32" spans="2:14">
      <c r="B32" s="78" t="str">
        <f t="shared" si="0"/>
        <v xml:space="preserve"> </v>
      </c>
      <c r="C32" s="67"/>
      <c r="D32" s="91" t="str">
        <f>IF(ISBLANK(Tabulka44[[#This Row],[start. č.]]),"-",IF(ISERROR(VLOOKUP(Tabulka44[[#This Row],[start. č.]],'3. REGISTRACE'!B:F,2,0)),"start. č. nebylo registrováno!",VLOOKUP(Tabulka44[[#This Row],[start. č.]],'3. REGISTRACE'!B:F,2,0)))</f>
        <v>-</v>
      </c>
      <c r="E32" s="92" t="str">
        <f>IF(ISBLANK(Tabulka44[[#This Row],[start. č.]]),"-",IF(ISERROR(VLOOKUP(Tabulka44[[#This Row],[start. č.]],'3. REGISTRACE'!B:F,3,0)),"-",VLOOKUP(Tabulka44[[#This Row],[start. č.]],'3. REGISTRACE'!B:F,3,0)))</f>
        <v>-</v>
      </c>
      <c r="F32" s="93" t="str">
        <f>IF(ISBLANK(Tabulka44[[#This Row],[start. č.]]),"-",IF(Tabulka44[[#This Row],[příjmení a jméno]]="start. č. nebylo registrováno!","-",IF(VLOOKUP(Tabulka44[[#This Row],[start. č.]],'3. REGISTRACE'!B:F,4,0)=0,"-",VLOOKUP(Tabulka44[[#This Row],[start. č.]],'3. REGISTRACE'!B:F,4,0))))</f>
        <v>-</v>
      </c>
      <c r="G32" s="92" t="str">
        <f>IF(ISBLANK(Tabulka44[[#This Row],[start. č.]]),"-",IF(Tabulka44[[#This Row],[příjmení a jméno]]="start. č. nebylo registrováno!","-",IF(VLOOKUP(Tabulka44[[#This Row],[start. č.]],'3. REGISTRACE'!B:F,5,0)=0,"-",VLOOKUP(Tabulka44[[#This Row],[start. č.]],'3. REGISTRACE'!B:F,5,0))))</f>
        <v>-</v>
      </c>
      <c r="H32" s="80" t="str">
        <f>IF(OR(Tabulka44[[#This Row],[pořadí]]="DNF",Tabulka44[[#This Row],[pořadí]]=" "),"-",TIME(Tabulka44[[#This Row],[hod]],Tabulka44[[#This Row],[min]],Tabulka44[[#This Row],[sek]]))</f>
        <v>-</v>
      </c>
      <c r="I32" s="92" t="str">
        <f>IF(ISBLANK(Tabulka44[[#This Row],[start. č.]]),"-",IF(Tabulka44[[#This Row],[příjmení a jméno]]="start. č. nebylo registrováno!","-",IF(VLOOKUP(Tabulka44[[#This Row],[start. č.]],'3. REGISTRACE'!B:G,6,0)=0,"-",VLOOKUP(Tabulka44[[#This Row],[start. č.]],'3. REGISTRACE'!B:G,6,0))))</f>
        <v>-</v>
      </c>
      <c r="J32" s="64"/>
      <c r="K32" s="65"/>
      <c r="L32" s="66"/>
      <c r="M32" s="49" t="str">
        <f>IF(AND(ISBLANK(J32),ISBLANK(K32),ISBLANK(L32)),"-",IF(H32&gt;=MAX(H$9:H32),"ok","chyba!!!"))</f>
        <v>-</v>
      </c>
      <c r="N32" s="1"/>
    </row>
    <row r="33" spans="2:14">
      <c r="B33" s="78" t="str">
        <f t="shared" si="0"/>
        <v xml:space="preserve"> </v>
      </c>
      <c r="C33" s="67"/>
      <c r="D33" s="91" t="str">
        <f>IF(ISBLANK(Tabulka44[[#This Row],[start. č.]]),"-",IF(ISERROR(VLOOKUP(Tabulka44[[#This Row],[start. č.]],'3. REGISTRACE'!B:F,2,0)),"start. č. nebylo registrováno!",VLOOKUP(Tabulka44[[#This Row],[start. č.]],'3. REGISTRACE'!B:F,2,0)))</f>
        <v>-</v>
      </c>
      <c r="E33" s="92" t="str">
        <f>IF(ISBLANK(Tabulka44[[#This Row],[start. č.]]),"-",IF(ISERROR(VLOOKUP(Tabulka44[[#This Row],[start. č.]],'3. REGISTRACE'!B:F,3,0)),"-",VLOOKUP(Tabulka44[[#This Row],[start. č.]],'3. REGISTRACE'!B:F,3,0)))</f>
        <v>-</v>
      </c>
      <c r="F33" s="93" t="str">
        <f>IF(ISBLANK(Tabulka44[[#This Row],[start. č.]]),"-",IF(Tabulka44[[#This Row],[příjmení a jméno]]="start. č. nebylo registrováno!","-",IF(VLOOKUP(Tabulka44[[#This Row],[start. č.]],'3. REGISTRACE'!B:F,4,0)=0,"-",VLOOKUP(Tabulka44[[#This Row],[start. č.]],'3. REGISTRACE'!B:F,4,0))))</f>
        <v>-</v>
      </c>
      <c r="G33" s="92" t="str">
        <f>IF(ISBLANK(Tabulka44[[#This Row],[start. č.]]),"-",IF(Tabulka44[[#This Row],[příjmení a jméno]]="start. č. nebylo registrováno!","-",IF(VLOOKUP(Tabulka44[[#This Row],[start. č.]],'3. REGISTRACE'!B:F,5,0)=0,"-",VLOOKUP(Tabulka44[[#This Row],[start. č.]],'3. REGISTRACE'!B:F,5,0))))</f>
        <v>-</v>
      </c>
      <c r="H33" s="80" t="str">
        <f>IF(OR(Tabulka44[[#This Row],[pořadí]]="DNF",Tabulka44[[#This Row],[pořadí]]=" "),"-",TIME(Tabulka44[[#This Row],[hod]],Tabulka44[[#This Row],[min]],Tabulka44[[#This Row],[sek]]))</f>
        <v>-</v>
      </c>
      <c r="I33" s="92" t="str">
        <f>IF(ISBLANK(Tabulka44[[#This Row],[start. č.]]),"-",IF(Tabulka44[[#This Row],[příjmení a jméno]]="start. č. nebylo registrováno!","-",IF(VLOOKUP(Tabulka44[[#This Row],[start. č.]],'3. REGISTRACE'!B:G,6,0)=0,"-",VLOOKUP(Tabulka44[[#This Row],[start. č.]],'3. REGISTRACE'!B:G,6,0))))</f>
        <v>-</v>
      </c>
      <c r="J33" s="64"/>
      <c r="K33" s="65"/>
      <c r="L33" s="66"/>
      <c r="M33" s="49" t="str">
        <f>IF(AND(ISBLANK(J33),ISBLANK(K33),ISBLANK(L33)),"-",IF(H33&gt;=MAX(H$9:H33),"ok","chyba!!!"))</f>
        <v>-</v>
      </c>
      <c r="N33" s="1"/>
    </row>
    <row r="39" spans="2:14">
      <c r="B39" s="1" t="s">
        <v>13</v>
      </c>
      <c r="C39" s="2" t="s">
        <v>0</v>
      </c>
      <c r="D39" s="1" t="s">
        <v>14</v>
      </c>
      <c r="E39" s="2" t="s">
        <v>3</v>
      </c>
      <c r="F39" s="1" t="s">
        <v>1</v>
      </c>
      <c r="G39" s="2" t="s">
        <v>2</v>
      </c>
      <c r="H39" s="40" t="s">
        <v>18</v>
      </c>
      <c r="I39" s="2" t="s">
        <v>5</v>
      </c>
      <c r="J39" s="2" t="s">
        <v>15</v>
      </c>
      <c r="K39" s="2" t="s">
        <v>16</v>
      </c>
      <c r="L39" s="2" t="s">
        <v>17</v>
      </c>
      <c r="M39" s="48" t="s">
        <v>84</v>
      </c>
      <c r="N39" s="1"/>
    </row>
    <row r="40" spans="2:14">
      <c r="B40" s="78">
        <f t="shared" ref="B40:B64" si="1">IF(B39="pořadí",1,IF(AND(J40=99,K40=99,L40=99),"DNF",IF(D40="-"," ",B39+1)))</f>
        <v>1</v>
      </c>
      <c r="C40" s="41">
        <v>7</v>
      </c>
      <c r="D40" s="76" t="str">
        <f>IF(ISBLANK(Tabulka46[[#This Row],[start. č.]]),"-",IF(ISERROR(VLOOKUP(Tabulka46[[#This Row],[start. č.]],'3. REGISTRACE'!B:F,2,0)),"start. č. nebylo registrováno!",VLOOKUP(Tabulka46[[#This Row],[start. č.]],'3. REGISTRACE'!B:F,2,0)))</f>
        <v>Šimánková Magdaléna</v>
      </c>
      <c r="E40" s="77">
        <f>IF(ISBLANK(Tabulka46[[#This Row],[start. č.]]),"-",IF(ISERROR(VLOOKUP(Tabulka46[[#This Row],[start. č.]],'3. REGISTRACE'!B:F,3,0)),"-",VLOOKUP(Tabulka46[[#This Row],[start. č.]],'3. REGISTRACE'!B:F,3,0)))</f>
        <v>2007</v>
      </c>
      <c r="F40" s="79" t="str">
        <f>IF(ISBLANK(Tabulka46[[#This Row],[start. č.]]),"-",IF(Tabulka46[[#This Row],[příjmení a jméno]]="start. č. nebylo registrováno!","-",IF(VLOOKUP(Tabulka46[[#This Row],[start. č.]],'3. REGISTRACE'!B:F,4,0)=0,"-",VLOOKUP(Tabulka46[[#This Row],[start. č.]],'3. REGISTRACE'!B:F,4,0))))</f>
        <v>Jiskra Třeboň</v>
      </c>
      <c r="G40" s="77" t="str">
        <f>IF(ISBLANK(Tabulka46[[#This Row],[start. č.]]),"-",IF(Tabulka46[[#This Row],[příjmení a jméno]]="start. č. nebylo registrováno!","-",IF(VLOOKUP(Tabulka46[[#This Row],[start. č.]],'3. REGISTRACE'!B:F,5,0)=0,"-",VLOOKUP(Tabulka46[[#This Row],[start. č.]],'3. REGISTRACE'!B:F,5,0))))</f>
        <v>Z</v>
      </c>
      <c r="H40" s="80">
        <f>IF(OR(Tabulka46[[#This Row],[pořadí]]="DNF",Tabulka46[[#This Row],[pořadí]]=" "),"-",TIME(Tabulka46[[#This Row],[hod]],Tabulka46[[#This Row],[min]],Tabulka46[[#This Row],[sek]]))</f>
        <v>1.1574074074074073E-3</v>
      </c>
      <c r="I40" s="77" t="str">
        <f>IF(ISBLANK(Tabulka46[[#This Row],[start. č.]]),"-",IF(Tabulka46[[#This Row],[příjmení a jméno]]="start. č. nebylo registrováno!","-",IF(VLOOKUP(Tabulka46[[#This Row],[start. č.]],'3. REGISTRACE'!B:G,6,0)=0,"-",VLOOKUP(Tabulka46[[#This Row],[start. č.]],'3. REGISTRACE'!B:G,6,0))))</f>
        <v>Mladší žactvo D</v>
      </c>
      <c r="J40" s="46">
        <v>0</v>
      </c>
      <c r="K40" s="43">
        <v>1</v>
      </c>
      <c r="L40" s="47">
        <v>40</v>
      </c>
      <c r="M40" s="49" t="str">
        <f>IF(AND(ISBLANK(J40),ISBLANK(K40),ISBLANK(L40)),"-",IF(H40&gt;=MAX(H$40:H40),"ok","chyba!!!"))</f>
        <v>ok</v>
      </c>
      <c r="N40" s="1"/>
    </row>
    <row r="41" spans="2:14">
      <c r="B41" s="78">
        <f t="shared" si="1"/>
        <v>2</v>
      </c>
      <c r="C41" s="41">
        <v>41</v>
      </c>
      <c r="D41" s="76" t="str">
        <f>IF(ISBLANK(Tabulka46[[#This Row],[start. č.]]),"-",IF(ISERROR(VLOOKUP(Tabulka46[[#This Row],[start. č.]],'3. REGISTRACE'!B:F,2,0)),"start. č. nebylo registrováno!",VLOOKUP(Tabulka46[[#This Row],[start. č.]],'3. REGISTRACE'!B:F,2,0)))</f>
        <v>Eisteltová Ellen</v>
      </c>
      <c r="E41" s="77">
        <f>IF(ISBLANK(Tabulka46[[#This Row],[start. č.]]),"-",IF(ISERROR(VLOOKUP(Tabulka46[[#This Row],[start. č.]],'3. REGISTRACE'!B:F,3,0)),"-",VLOOKUP(Tabulka46[[#This Row],[start. č.]],'3. REGISTRACE'!B:F,3,0)))</f>
        <v>2008</v>
      </c>
      <c r="F41" s="79" t="str">
        <f>IF(ISBLANK(Tabulka46[[#This Row],[start. č.]]),"-",IF(Tabulka46[[#This Row],[příjmení a jméno]]="start. č. nebylo registrováno!","-",IF(VLOOKUP(Tabulka46[[#This Row],[start. č.]],'3. REGISTRACE'!B:F,4,0)=0,"-",VLOOKUP(Tabulka46[[#This Row],[start. č.]],'3. REGISTRACE'!B:F,4,0))))</f>
        <v xml:space="preserve">SK Dynamo Č. B. </v>
      </c>
      <c r="G41" s="77" t="str">
        <f>IF(ISBLANK(Tabulka46[[#This Row],[start. č.]]),"-",IF(Tabulka46[[#This Row],[příjmení a jméno]]="start. č. nebylo registrováno!","-",IF(VLOOKUP(Tabulka46[[#This Row],[start. č.]],'3. REGISTRACE'!B:F,5,0)=0,"-",VLOOKUP(Tabulka46[[#This Row],[start. č.]],'3. REGISTRACE'!B:F,5,0))))</f>
        <v>Z</v>
      </c>
      <c r="H41" s="80">
        <f>IF(OR(Tabulka46[[#This Row],[pořadí]]="DNF",Tabulka46[[#This Row],[pořadí]]=" "),"-",TIME(Tabulka46[[#This Row],[hod]],Tabulka46[[#This Row],[min]],Tabulka46[[#This Row],[sek]]))</f>
        <v>1.2152777777777778E-3</v>
      </c>
      <c r="I41" s="77" t="str">
        <f>IF(ISBLANK(Tabulka46[[#This Row],[start. č.]]),"-",IF(Tabulka46[[#This Row],[příjmení a jméno]]="start. č. nebylo registrováno!","-",IF(VLOOKUP(Tabulka46[[#This Row],[start. č.]],'3. REGISTRACE'!B:G,6,0)=0,"-",VLOOKUP(Tabulka46[[#This Row],[start. č.]],'3. REGISTRACE'!B:G,6,0))))</f>
        <v>Mladší žactvo D</v>
      </c>
      <c r="J41" s="46">
        <v>0</v>
      </c>
      <c r="K41" s="43">
        <v>1</v>
      </c>
      <c r="L41" s="47">
        <v>45</v>
      </c>
      <c r="M41" s="49" t="str">
        <f>IF(AND(ISBLANK(J41),ISBLANK(K41),ISBLANK(L41)),"-",IF(H41&gt;=MAX(H$40:H41),"ok","chyba!!!"))</f>
        <v>ok</v>
      </c>
      <c r="N41" s="1"/>
    </row>
    <row r="42" spans="2:14">
      <c r="B42" s="78">
        <f t="shared" si="1"/>
        <v>3</v>
      </c>
      <c r="C42" s="41">
        <v>32</v>
      </c>
      <c r="D42" s="76" t="str">
        <f>IF(ISBLANK(Tabulka46[[#This Row],[start. č.]]),"-",IF(ISERROR(VLOOKUP(Tabulka46[[#This Row],[start. č.]],'3. REGISTRACE'!B:F,2,0)),"start. č. nebylo registrováno!",VLOOKUP(Tabulka46[[#This Row],[start. č.]],'3. REGISTRACE'!B:F,2,0)))</f>
        <v>Candrová Michaela</v>
      </c>
      <c r="E42" s="77">
        <f>IF(ISBLANK(Tabulka46[[#This Row],[start. č.]]),"-",IF(ISERROR(VLOOKUP(Tabulka46[[#This Row],[start. č.]],'3. REGISTRACE'!B:F,3,0)),"-",VLOOKUP(Tabulka46[[#This Row],[start. č.]],'3. REGISTRACE'!B:F,3,0)))</f>
        <v>2007</v>
      </c>
      <c r="F42" s="79" t="str">
        <f>IF(ISBLANK(Tabulka46[[#This Row],[start. č.]]),"-",IF(Tabulka46[[#This Row],[příjmení a jméno]]="start. č. nebylo registrováno!","-",IF(VLOOKUP(Tabulka46[[#This Row],[start. č.]],'3. REGISTRACE'!B:F,4,0)=0,"-",VLOOKUP(Tabulka46[[#This Row],[start. č.]],'3. REGISTRACE'!B:F,4,0))))</f>
        <v>B+H Triatlon</v>
      </c>
      <c r="G42" s="77" t="str">
        <f>IF(ISBLANK(Tabulka46[[#This Row],[start. č.]]),"-",IF(Tabulka46[[#This Row],[příjmení a jméno]]="start. č. nebylo registrováno!","-",IF(VLOOKUP(Tabulka46[[#This Row],[start. č.]],'3. REGISTRACE'!B:F,5,0)=0,"-",VLOOKUP(Tabulka46[[#This Row],[start. č.]],'3. REGISTRACE'!B:F,5,0))))</f>
        <v>Z</v>
      </c>
      <c r="H42" s="80">
        <f>IF(OR(Tabulka46[[#This Row],[pořadí]]="DNF",Tabulka46[[#This Row],[pořadí]]=" "),"-",TIME(Tabulka46[[#This Row],[hod]],Tabulka46[[#This Row],[min]],Tabulka46[[#This Row],[sek]]))</f>
        <v>1.2731481481481483E-3</v>
      </c>
      <c r="I42" s="77" t="str">
        <f>IF(ISBLANK(Tabulka46[[#This Row],[start. č.]]),"-",IF(Tabulka46[[#This Row],[příjmení a jméno]]="start. č. nebylo registrováno!","-",IF(VLOOKUP(Tabulka46[[#This Row],[start. č.]],'3. REGISTRACE'!B:G,6,0)=0,"-",VLOOKUP(Tabulka46[[#This Row],[start. č.]],'3. REGISTRACE'!B:G,6,0))))</f>
        <v>Mladší žactvo D</v>
      </c>
      <c r="J42" s="46">
        <v>0</v>
      </c>
      <c r="K42" s="43">
        <v>1</v>
      </c>
      <c r="L42" s="47">
        <v>50</v>
      </c>
      <c r="M42" s="49" t="str">
        <f>IF(AND(ISBLANK(J42),ISBLANK(K42),ISBLANK(L42)),"-",IF(H42&gt;=MAX(H$40:H42),"ok","chyba!!!"))</f>
        <v>ok</v>
      </c>
      <c r="N42" s="1"/>
    </row>
    <row r="43" spans="2:14">
      <c r="B43" s="78" t="str">
        <f t="shared" si="1"/>
        <v xml:space="preserve"> </v>
      </c>
      <c r="C43" s="67"/>
      <c r="D43" s="91" t="str">
        <f>IF(ISBLANK(Tabulka46[[#This Row],[start. č.]]),"-",IF(ISERROR(VLOOKUP(Tabulka46[[#This Row],[start. č.]],'3. REGISTRACE'!B:F,2,0)),"start. č. nebylo registrováno!",VLOOKUP(Tabulka46[[#This Row],[start. č.]],'3. REGISTRACE'!B:F,2,0)))</f>
        <v>-</v>
      </c>
      <c r="E43" s="92" t="str">
        <f>IF(ISBLANK(Tabulka46[[#This Row],[start. č.]]),"-",IF(ISERROR(VLOOKUP(Tabulka46[[#This Row],[start. č.]],'3. REGISTRACE'!B:F,3,0)),"-",VLOOKUP(Tabulka46[[#This Row],[start. č.]],'3. REGISTRACE'!B:F,3,0)))</f>
        <v>-</v>
      </c>
      <c r="F43" s="93" t="str">
        <f>IF(ISBLANK(Tabulka46[[#This Row],[start. č.]]),"-",IF(Tabulka46[[#This Row],[příjmení a jméno]]="start. č. nebylo registrováno!","-",IF(VLOOKUP(Tabulka46[[#This Row],[start. č.]],'3. REGISTRACE'!B:F,4,0)=0,"-",VLOOKUP(Tabulka46[[#This Row],[start. č.]],'3. REGISTRACE'!B:F,4,0))))</f>
        <v>-</v>
      </c>
      <c r="G43" s="92" t="str">
        <f>IF(ISBLANK(Tabulka46[[#This Row],[start. č.]]),"-",IF(Tabulka46[[#This Row],[příjmení a jméno]]="start. č. nebylo registrováno!","-",IF(VLOOKUP(Tabulka46[[#This Row],[start. č.]],'3. REGISTRACE'!B:F,5,0)=0,"-",VLOOKUP(Tabulka46[[#This Row],[start. č.]],'3. REGISTRACE'!B:F,5,0))))</f>
        <v>-</v>
      </c>
      <c r="H43" s="80" t="str">
        <f>IF(OR(Tabulka46[[#This Row],[pořadí]]="DNF",Tabulka46[[#This Row],[pořadí]]=" "),"-",TIME(Tabulka46[[#This Row],[hod]],Tabulka46[[#This Row],[min]],Tabulka46[[#This Row],[sek]]))</f>
        <v>-</v>
      </c>
      <c r="I43" s="92" t="str">
        <f>IF(ISBLANK(Tabulka46[[#This Row],[start. č.]]),"-",IF(Tabulka46[[#This Row],[příjmení a jméno]]="start. č. nebylo registrováno!","-",IF(VLOOKUP(Tabulka46[[#This Row],[start. č.]],'3. REGISTRACE'!B:G,6,0)=0,"-",VLOOKUP(Tabulka46[[#This Row],[start. č.]],'3. REGISTRACE'!B:G,6,0))))</f>
        <v>-</v>
      </c>
      <c r="J43" s="70"/>
      <c r="K43" s="71"/>
      <c r="L43" s="72"/>
      <c r="M43" s="49" t="str">
        <f>IF(AND(ISBLANK(J43),ISBLANK(K43),ISBLANK(L43)),"-",IF(H43&gt;=MAX(H$40:H43),"ok","chyba!!!"))</f>
        <v>-</v>
      </c>
    </row>
    <row r="44" spans="2:14">
      <c r="B44" s="78" t="str">
        <f t="shared" si="1"/>
        <v xml:space="preserve"> </v>
      </c>
      <c r="C44" s="67"/>
      <c r="D44" s="91" t="str">
        <f>IF(ISBLANK(Tabulka46[[#This Row],[start. č.]]),"-",IF(ISERROR(VLOOKUP(Tabulka46[[#This Row],[start. č.]],'3. REGISTRACE'!B:F,2,0)),"start. č. nebylo registrováno!",VLOOKUP(Tabulka46[[#This Row],[start. č.]],'3. REGISTRACE'!B:F,2,0)))</f>
        <v>-</v>
      </c>
      <c r="E44" s="92" t="str">
        <f>IF(ISBLANK(Tabulka46[[#This Row],[start. č.]]),"-",IF(ISERROR(VLOOKUP(Tabulka46[[#This Row],[start. č.]],'3. REGISTRACE'!B:F,3,0)),"-",VLOOKUP(Tabulka46[[#This Row],[start. č.]],'3. REGISTRACE'!B:F,3,0)))</f>
        <v>-</v>
      </c>
      <c r="F44" s="93" t="str">
        <f>IF(ISBLANK(Tabulka46[[#This Row],[start. č.]]),"-",IF(Tabulka46[[#This Row],[příjmení a jméno]]="start. č. nebylo registrováno!","-",IF(VLOOKUP(Tabulka46[[#This Row],[start. č.]],'3. REGISTRACE'!B:F,4,0)=0,"-",VLOOKUP(Tabulka46[[#This Row],[start. č.]],'3. REGISTRACE'!B:F,4,0))))</f>
        <v>-</v>
      </c>
      <c r="G44" s="92" t="str">
        <f>IF(ISBLANK(Tabulka46[[#This Row],[start. č.]]),"-",IF(Tabulka46[[#This Row],[příjmení a jméno]]="start. č. nebylo registrováno!","-",IF(VLOOKUP(Tabulka46[[#This Row],[start. č.]],'3. REGISTRACE'!B:F,5,0)=0,"-",VLOOKUP(Tabulka46[[#This Row],[start. č.]],'3. REGISTRACE'!B:F,5,0))))</f>
        <v>-</v>
      </c>
      <c r="H44" s="80" t="str">
        <f>IF(OR(Tabulka46[[#This Row],[pořadí]]="DNF",Tabulka46[[#This Row],[pořadí]]=" "),"-",TIME(Tabulka46[[#This Row],[hod]],Tabulka46[[#This Row],[min]],Tabulka46[[#This Row],[sek]]))</f>
        <v>-</v>
      </c>
      <c r="I44" s="92" t="str">
        <f>IF(ISBLANK(Tabulka46[[#This Row],[start. č.]]),"-",IF(Tabulka46[[#This Row],[příjmení a jméno]]="start. č. nebylo registrováno!","-",IF(VLOOKUP(Tabulka46[[#This Row],[start. č.]],'3. REGISTRACE'!B:G,6,0)=0,"-",VLOOKUP(Tabulka46[[#This Row],[start. č.]],'3. REGISTRACE'!B:G,6,0))))</f>
        <v>-</v>
      </c>
      <c r="J44" s="70"/>
      <c r="K44" s="71"/>
      <c r="L44" s="72"/>
      <c r="M44" s="49" t="str">
        <f>IF(AND(ISBLANK(J44),ISBLANK(K44),ISBLANK(L44)),"-",IF(H44&gt;=MAX(H$40:H44),"ok","chyba!!!"))</f>
        <v>-</v>
      </c>
    </row>
    <row r="45" spans="2:14">
      <c r="B45" s="78" t="str">
        <f t="shared" si="1"/>
        <v xml:space="preserve"> </v>
      </c>
      <c r="C45" s="67"/>
      <c r="D45" s="91" t="str">
        <f>IF(ISBLANK(Tabulka46[[#This Row],[start. č.]]),"-",IF(ISERROR(VLOOKUP(Tabulka46[[#This Row],[start. č.]],'3. REGISTRACE'!B:F,2,0)),"start. č. nebylo registrováno!",VLOOKUP(Tabulka46[[#This Row],[start. č.]],'3. REGISTRACE'!B:F,2,0)))</f>
        <v>-</v>
      </c>
      <c r="E45" s="92" t="str">
        <f>IF(ISBLANK(Tabulka46[[#This Row],[start. č.]]),"-",IF(ISERROR(VLOOKUP(Tabulka46[[#This Row],[start. č.]],'3. REGISTRACE'!B:F,3,0)),"-",VLOOKUP(Tabulka46[[#This Row],[start. č.]],'3. REGISTRACE'!B:F,3,0)))</f>
        <v>-</v>
      </c>
      <c r="F45" s="93" t="str">
        <f>IF(ISBLANK(Tabulka46[[#This Row],[start. č.]]),"-",IF(Tabulka46[[#This Row],[příjmení a jméno]]="start. č. nebylo registrováno!","-",IF(VLOOKUP(Tabulka46[[#This Row],[start. č.]],'3. REGISTRACE'!B:F,4,0)=0,"-",VLOOKUP(Tabulka46[[#This Row],[start. č.]],'3. REGISTRACE'!B:F,4,0))))</f>
        <v>-</v>
      </c>
      <c r="G45" s="92" t="str">
        <f>IF(ISBLANK(Tabulka46[[#This Row],[start. č.]]),"-",IF(Tabulka46[[#This Row],[příjmení a jméno]]="start. č. nebylo registrováno!","-",IF(VLOOKUP(Tabulka46[[#This Row],[start. č.]],'3. REGISTRACE'!B:F,5,0)=0,"-",VLOOKUP(Tabulka46[[#This Row],[start. č.]],'3. REGISTRACE'!B:F,5,0))))</f>
        <v>-</v>
      </c>
      <c r="H45" s="80" t="str">
        <f>IF(OR(Tabulka46[[#This Row],[pořadí]]="DNF",Tabulka46[[#This Row],[pořadí]]=" "),"-",TIME(Tabulka46[[#This Row],[hod]],Tabulka46[[#This Row],[min]],Tabulka46[[#This Row],[sek]]))</f>
        <v>-</v>
      </c>
      <c r="I45" s="92" t="str">
        <f>IF(ISBLANK(Tabulka46[[#This Row],[start. č.]]),"-",IF(Tabulka46[[#This Row],[příjmení a jméno]]="start. č. nebylo registrováno!","-",IF(VLOOKUP(Tabulka46[[#This Row],[start. č.]],'3. REGISTRACE'!B:G,6,0)=0,"-",VLOOKUP(Tabulka46[[#This Row],[start. č.]],'3. REGISTRACE'!B:G,6,0))))</f>
        <v>-</v>
      </c>
      <c r="J45" s="70"/>
      <c r="K45" s="71"/>
      <c r="L45" s="72"/>
      <c r="M45" s="49" t="str">
        <f>IF(AND(ISBLANK(J45),ISBLANK(K45),ISBLANK(L45)),"-",IF(H45&gt;=MAX(H$40:H45),"ok","chyba!!!"))</f>
        <v>-</v>
      </c>
    </row>
    <row r="46" spans="2:14">
      <c r="B46" s="78" t="str">
        <f t="shared" si="1"/>
        <v xml:space="preserve"> </v>
      </c>
      <c r="C46" s="67"/>
      <c r="D46" s="91" t="str">
        <f>IF(ISBLANK(Tabulka46[[#This Row],[start. č.]]),"-",IF(ISERROR(VLOOKUP(Tabulka46[[#This Row],[start. č.]],'3. REGISTRACE'!B:F,2,0)),"start. č. nebylo registrováno!",VLOOKUP(Tabulka46[[#This Row],[start. č.]],'3. REGISTRACE'!B:F,2,0)))</f>
        <v>-</v>
      </c>
      <c r="E46" s="92" t="str">
        <f>IF(ISBLANK(Tabulka46[[#This Row],[start. č.]]),"-",IF(ISERROR(VLOOKUP(Tabulka46[[#This Row],[start. č.]],'3. REGISTRACE'!B:F,3,0)),"-",VLOOKUP(Tabulka46[[#This Row],[start. č.]],'3. REGISTRACE'!B:F,3,0)))</f>
        <v>-</v>
      </c>
      <c r="F46" s="93" t="str">
        <f>IF(ISBLANK(Tabulka46[[#This Row],[start. č.]]),"-",IF(Tabulka46[[#This Row],[příjmení a jméno]]="start. č. nebylo registrováno!","-",IF(VLOOKUP(Tabulka46[[#This Row],[start. č.]],'3. REGISTRACE'!B:F,4,0)=0,"-",VLOOKUP(Tabulka46[[#This Row],[start. č.]],'3. REGISTRACE'!B:F,4,0))))</f>
        <v>-</v>
      </c>
      <c r="G46" s="92" t="str">
        <f>IF(ISBLANK(Tabulka46[[#This Row],[start. č.]]),"-",IF(Tabulka46[[#This Row],[příjmení a jméno]]="start. č. nebylo registrováno!","-",IF(VLOOKUP(Tabulka46[[#This Row],[start. č.]],'3. REGISTRACE'!B:F,5,0)=0,"-",VLOOKUP(Tabulka46[[#This Row],[start. č.]],'3. REGISTRACE'!B:F,5,0))))</f>
        <v>-</v>
      </c>
      <c r="H46" s="80" t="str">
        <f>IF(OR(Tabulka46[[#This Row],[pořadí]]="DNF",Tabulka46[[#This Row],[pořadí]]=" "),"-",TIME(Tabulka46[[#This Row],[hod]],Tabulka46[[#This Row],[min]],Tabulka46[[#This Row],[sek]]))</f>
        <v>-</v>
      </c>
      <c r="I46" s="92" t="str">
        <f>IF(ISBLANK(Tabulka46[[#This Row],[start. č.]]),"-",IF(Tabulka46[[#This Row],[příjmení a jméno]]="start. č. nebylo registrováno!","-",IF(VLOOKUP(Tabulka46[[#This Row],[start. č.]],'3. REGISTRACE'!B:G,6,0)=0,"-",VLOOKUP(Tabulka46[[#This Row],[start. č.]],'3. REGISTRACE'!B:G,6,0))))</f>
        <v>-</v>
      </c>
      <c r="J46" s="70"/>
      <c r="K46" s="71"/>
      <c r="L46" s="72"/>
      <c r="M46" s="49" t="str">
        <f>IF(AND(ISBLANK(J46),ISBLANK(K46),ISBLANK(L46)),"-",IF(H46&gt;=MAX(H$40:H46),"ok","chyba!!!"))</f>
        <v>-</v>
      </c>
    </row>
    <row r="47" spans="2:14">
      <c r="B47" s="78" t="str">
        <f t="shared" si="1"/>
        <v xml:space="preserve"> </v>
      </c>
      <c r="C47" s="67"/>
      <c r="D47" s="91" t="str">
        <f>IF(ISBLANK(Tabulka46[[#This Row],[start. č.]]),"-",IF(ISERROR(VLOOKUP(Tabulka46[[#This Row],[start. č.]],'3. REGISTRACE'!B:F,2,0)),"start. č. nebylo registrováno!",VLOOKUP(Tabulka46[[#This Row],[start. č.]],'3. REGISTRACE'!B:F,2,0)))</f>
        <v>-</v>
      </c>
      <c r="E47" s="92" t="str">
        <f>IF(ISBLANK(Tabulka46[[#This Row],[start. č.]]),"-",IF(ISERROR(VLOOKUP(Tabulka46[[#This Row],[start. č.]],'3. REGISTRACE'!B:F,3,0)),"-",VLOOKUP(Tabulka46[[#This Row],[start. č.]],'3. REGISTRACE'!B:F,3,0)))</f>
        <v>-</v>
      </c>
      <c r="F47" s="93" t="str">
        <f>IF(ISBLANK(Tabulka46[[#This Row],[start. č.]]),"-",IF(Tabulka46[[#This Row],[příjmení a jméno]]="start. č. nebylo registrováno!","-",IF(VLOOKUP(Tabulka46[[#This Row],[start. č.]],'3. REGISTRACE'!B:F,4,0)=0,"-",VLOOKUP(Tabulka46[[#This Row],[start. č.]],'3. REGISTRACE'!B:F,4,0))))</f>
        <v>-</v>
      </c>
      <c r="G47" s="92" t="str">
        <f>IF(ISBLANK(Tabulka46[[#This Row],[start. č.]]),"-",IF(Tabulka46[[#This Row],[příjmení a jméno]]="start. č. nebylo registrováno!","-",IF(VLOOKUP(Tabulka46[[#This Row],[start. č.]],'3. REGISTRACE'!B:F,5,0)=0,"-",VLOOKUP(Tabulka46[[#This Row],[start. č.]],'3. REGISTRACE'!B:F,5,0))))</f>
        <v>-</v>
      </c>
      <c r="H47" s="80" t="str">
        <f>IF(OR(Tabulka46[[#This Row],[pořadí]]="DNF",Tabulka46[[#This Row],[pořadí]]=" "),"-",TIME(Tabulka46[[#This Row],[hod]],Tabulka46[[#This Row],[min]],Tabulka46[[#This Row],[sek]]))</f>
        <v>-</v>
      </c>
      <c r="I47" s="92" t="str">
        <f>IF(ISBLANK(Tabulka46[[#This Row],[start. č.]]),"-",IF(Tabulka46[[#This Row],[příjmení a jméno]]="start. č. nebylo registrováno!","-",IF(VLOOKUP(Tabulka46[[#This Row],[start. č.]],'3. REGISTRACE'!B:G,6,0)=0,"-",VLOOKUP(Tabulka46[[#This Row],[start. č.]],'3. REGISTRACE'!B:G,6,0))))</f>
        <v>-</v>
      </c>
      <c r="J47" s="70"/>
      <c r="K47" s="71"/>
      <c r="L47" s="72"/>
      <c r="M47" s="49" t="str">
        <f>IF(AND(ISBLANK(J47),ISBLANK(K47),ISBLANK(L47)),"-",IF(H47&gt;=MAX(H$40:H47),"ok","chyba!!!"))</f>
        <v>-</v>
      </c>
    </row>
    <row r="48" spans="2:14">
      <c r="B48" s="78" t="str">
        <f t="shared" si="1"/>
        <v xml:space="preserve"> </v>
      </c>
      <c r="C48" s="67"/>
      <c r="D48" s="91" t="str">
        <f>IF(ISBLANK(Tabulka46[[#This Row],[start. č.]]),"-",IF(ISERROR(VLOOKUP(Tabulka46[[#This Row],[start. č.]],'3. REGISTRACE'!B:F,2,0)),"start. č. nebylo registrováno!",VLOOKUP(Tabulka46[[#This Row],[start. č.]],'3. REGISTRACE'!B:F,2,0)))</f>
        <v>-</v>
      </c>
      <c r="E48" s="92" t="str">
        <f>IF(ISBLANK(Tabulka46[[#This Row],[start. č.]]),"-",IF(ISERROR(VLOOKUP(Tabulka46[[#This Row],[start. č.]],'3. REGISTRACE'!B:F,3,0)),"-",VLOOKUP(Tabulka46[[#This Row],[start. č.]],'3. REGISTRACE'!B:F,3,0)))</f>
        <v>-</v>
      </c>
      <c r="F48" s="93" t="str">
        <f>IF(ISBLANK(Tabulka46[[#This Row],[start. č.]]),"-",IF(Tabulka46[[#This Row],[příjmení a jméno]]="start. č. nebylo registrováno!","-",IF(VLOOKUP(Tabulka46[[#This Row],[start. č.]],'3. REGISTRACE'!B:F,4,0)=0,"-",VLOOKUP(Tabulka46[[#This Row],[start. č.]],'3. REGISTRACE'!B:F,4,0))))</f>
        <v>-</v>
      </c>
      <c r="G48" s="92" t="str">
        <f>IF(ISBLANK(Tabulka46[[#This Row],[start. č.]]),"-",IF(Tabulka46[[#This Row],[příjmení a jméno]]="start. č. nebylo registrováno!","-",IF(VLOOKUP(Tabulka46[[#This Row],[start. č.]],'3. REGISTRACE'!B:F,5,0)=0,"-",VLOOKUP(Tabulka46[[#This Row],[start. č.]],'3. REGISTRACE'!B:F,5,0))))</f>
        <v>-</v>
      </c>
      <c r="H48" s="80" t="str">
        <f>IF(OR(Tabulka46[[#This Row],[pořadí]]="DNF",Tabulka46[[#This Row],[pořadí]]=" "),"-",TIME(Tabulka46[[#This Row],[hod]],Tabulka46[[#This Row],[min]],Tabulka46[[#This Row],[sek]]))</f>
        <v>-</v>
      </c>
      <c r="I48" s="92" t="str">
        <f>IF(ISBLANK(Tabulka46[[#This Row],[start. č.]]),"-",IF(Tabulka46[[#This Row],[příjmení a jméno]]="start. č. nebylo registrováno!","-",IF(VLOOKUP(Tabulka46[[#This Row],[start. č.]],'3. REGISTRACE'!B:G,6,0)=0,"-",VLOOKUP(Tabulka46[[#This Row],[start. č.]],'3. REGISTRACE'!B:G,6,0))))</f>
        <v>-</v>
      </c>
      <c r="J48" s="70"/>
      <c r="K48" s="71"/>
      <c r="L48" s="72"/>
      <c r="M48" s="49" t="str">
        <f>IF(AND(ISBLANK(J48),ISBLANK(K48),ISBLANK(L48)),"-",IF(H48&gt;=MAX(H$40:H48),"ok","chyba!!!"))</f>
        <v>-</v>
      </c>
    </row>
    <row r="49" spans="2:13">
      <c r="B49" s="78" t="str">
        <f t="shared" si="1"/>
        <v xml:space="preserve"> </v>
      </c>
      <c r="C49" s="67"/>
      <c r="D49" s="91" t="str">
        <f>IF(ISBLANK(Tabulka46[[#This Row],[start. č.]]),"-",IF(ISERROR(VLOOKUP(Tabulka46[[#This Row],[start. č.]],'3. REGISTRACE'!B:F,2,0)),"start. č. nebylo registrováno!",VLOOKUP(Tabulka46[[#This Row],[start. č.]],'3. REGISTRACE'!B:F,2,0)))</f>
        <v>-</v>
      </c>
      <c r="E49" s="92" t="str">
        <f>IF(ISBLANK(Tabulka46[[#This Row],[start. č.]]),"-",IF(ISERROR(VLOOKUP(Tabulka46[[#This Row],[start. č.]],'3. REGISTRACE'!B:F,3,0)),"-",VLOOKUP(Tabulka46[[#This Row],[start. č.]],'3. REGISTRACE'!B:F,3,0)))</f>
        <v>-</v>
      </c>
      <c r="F49" s="93" t="str">
        <f>IF(ISBLANK(Tabulka46[[#This Row],[start. č.]]),"-",IF(Tabulka46[[#This Row],[příjmení a jméno]]="start. č. nebylo registrováno!","-",IF(VLOOKUP(Tabulka46[[#This Row],[start. č.]],'3. REGISTRACE'!B:F,4,0)=0,"-",VLOOKUP(Tabulka46[[#This Row],[start. č.]],'3. REGISTRACE'!B:F,4,0))))</f>
        <v>-</v>
      </c>
      <c r="G49" s="92" t="str">
        <f>IF(ISBLANK(Tabulka46[[#This Row],[start. č.]]),"-",IF(Tabulka46[[#This Row],[příjmení a jméno]]="start. č. nebylo registrováno!","-",IF(VLOOKUP(Tabulka46[[#This Row],[start. č.]],'3. REGISTRACE'!B:F,5,0)=0,"-",VLOOKUP(Tabulka46[[#This Row],[start. č.]],'3. REGISTRACE'!B:F,5,0))))</f>
        <v>-</v>
      </c>
      <c r="H49" s="80" t="str">
        <f>IF(OR(Tabulka46[[#This Row],[pořadí]]="DNF",Tabulka46[[#This Row],[pořadí]]=" "),"-",TIME(Tabulka46[[#This Row],[hod]],Tabulka46[[#This Row],[min]],Tabulka46[[#This Row],[sek]]))</f>
        <v>-</v>
      </c>
      <c r="I49" s="92" t="str">
        <f>IF(ISBLANK(Tabulka46[[#This Row],[start. č.]]),"-",IF(Tabulka46[[#This Row],[příjmení a jméno]]="start. č. nebylo registrováno!","-",IF(VLOOKUP(Tabulka46[[#This Row],[start. č.]],'3. REGISTRACE'!B:G,6,0)=0,"-",VLOOKUP(Tabulka46[[#This Row],[start. č.]],'3. REGISTRACE'!B:G,6,0))))</f>
        <v>-</v>
      </c>
      <c r="J49" s="70"/>
      <c r="K49" s="71"/>
      <c r="L49" s="72"/>
      <c r="M49" s="49" t="str">
        <f>IF(AND(ISBLANK(J49),ISBLANK(K49),ISBLANK(L49)),"-",IF(H49&gt;=MAX(H$40:H49),"ok","chyba!!!"))</f>
        <v>-</v>
      </c>
    </row>
    <row r="50" spans="2:13">
      <c r="B50" s="78" t="str">
        <f t="shared" si="1"/>
        <v xml:space="preserve"> </v>
      </c>
      <c r="C50" s="67"/>
      <c r="D50" s="91" t="str">
        <f>IF(ISBLANK(Tabulka46[[#This Row],[start. č.]]),"-",IF(ISERROR(VLOOKUP(Tabulka46[[#This Row],[start. č.]],'3. REGISTRACE'!B:F,2,0)),"start. č. nebylo registrováno!",VLOOKUP(Tabulka46[[#This Row],[start. č.]],'3. REGISTRACE'!B:F,2,0)))</f>
        <v>-</v>
      </c>
      <c r="E50" s="92" t="str">
        <f>IF(ISBLANK(Tabulka46[[#This Row],[start. č.]]),"-",IF(ISERROR(VLOOKUP(Tabulka46[[#This Row],[start. č.]],'3. REGISTRACE'!B:F,3,0)),"-",VLOOKUP(Tabulka46[[#This Row],[start. č.]],'3. REGISTRACE'!B:F,3,0)))</f>
        <v>-</v>
      </c>
      <c r="F50" s="93" t="str">
        <f>IF(ISBLANK(Tabulka46[[#This Row],[start. č.]]),"-",IF(Tabulka46[[#This Row],[příjmení a jméno]]="start. č. nebylo registrováno!","-",IF(VLOOKUP(Tabulka46[[#This Row],[start. č.]],'3. REGISTRACE'!B:F,4,0)=0,"-",VLOOKUP(Tabulka46[[#This Row],[start. č.]],'3. REGISTRACE'!B:F,4,0))))</f>
        <v>-</v>
      </c>
      <c r="G50" s="92" t="str">
        <f>IF(ISBLANK(Tabulka46[[#This Row],[start. č.]]),"-",IF(Tabulka46[[#This Row],[příjmení a jméno]]="start. č. nebylo registrováno!","-",IF(VLOOKUP(Tabulka46[[#This Row],[start. č.]],'3. REGISTRACE'!B:F,5,0)=0,"-",VLOOKUP(Tabulka46[[#This Row],[start. č.]],'3. REGISTRACE'!B:F,5,0))))</f>
        <v>-</v>
      </c>
      <c r="H50" s="80" t="str">
        <f>IF(OR(Tabulka46[[#This Row],[pořadí]]="DNF",Tabulka46[[#This Row],[pořadí]]=" "),"-",TIME(Tabulka46[[#This Row],[hod]],Tabulka46[[#This Row],[min]],Tabulka46[[#This Row],[sek]]))</f>
        <v>-</v>
      </c>
      <c r="I50" s="92" t="str">
        <f>IF(ISBLANK(Tabulka46[[#This Row],[start. č.]]),"-",IF(Tabulka46[[#This Row],[příjmení a jméno]]="start. č. nebylo registrováno!","-",IF(VLOOKUP(Tabulka46[[#This Row],[start. č.]],'3. REGISTRACE'!B:G,6,0)=0,"-",VLOOKUP(Tabulka46[[#This Row],[start. č.]],'3. REGISTRACE'!B:G,6,0))))</f>
        <v>-</v>
      </c>
      <c r="J50" s="70"/>
      <c r="K50" s="71"/>
      <c r="L50" s="72"/>
      <c r="M50" s="49" t="str">
        <f>IF(AND(ISBLANK(J50),ISBLANK(K50),ISBLANK(L50)),"-",IF(H50&gt;=MAX(H$40:H50),"ok","chyba!!!"))</f>
        <v>-</v>
      </c>
    </row>
    <row r="51" spans="2:13">
      <c r="B51" s="78" t="str">
        <f t="shared" si="1"/>
        <v xml:space="preserve"> </v>
      </c>
      <c r="C51" s="67"/>
      <c r="D51" s="91" t="str">
        <f>IF(ISBLANK(Tabulka46[[#This Row],[start. č.]]),"-",IF(ISERROR(VLOOKUP(Tabulka46[[#This Row],[start. č.]],'3. REGISTRACE'!B:F,2,0)),"start. č. nebylo registrováno!",VLOOKUP(Tabulka46[[#This Row],[start. č.]],'3. REGISTRACE'!B:F,2,0)))</f>
        <v>-</v>
      </c>
      <c r="E51" s="92" t="str">
        <f>IF(ISBLANK(Tabulka46[[#This Row],[start. č.]]),"-",IF(ISERROR(VLOOKUP(Tabulka46[[#This Row],[start. č.]],'3. REGISTRACE'!B:F,3,0)),"-",VLOOKUP(Tabulka46[[#This Row],[start. č.]],'3. REGISTRACE'!B:F,3,0)))</f>
        <v>-</v>
      </c>
      <c r="F51" s="93" t="str">
        <f>IF(ISBLANK(Tabulka46[[#This Row],[start. č.]]),"-",IF(Tabulka46[[#This Row],[příjmení a jméno]]="start. č. nebylo registrováno!","-",IF(VLOOKUP(Tabulka46[[#This Row],[start. č.]],'3. REGISTRACE'!B:F,4,0)=0,"-",VLOOKUP(Tabulka46[[#This Row],[start. č.]],'3. REGISTRACE'!B:F,4,0))))</f>
        <v>-</v>
      </c>
      <c r="G51" s="92" t="str">
        <f>IF(ISBLANK(Tabulka46[[#This Row],[start. č.]]),"-",IF(Tabulka46[[#This Row],[příjmení a jméno]]="start. č. nebylo registrováno!","-",IF(VLOOKUP(Tabulka46[[#This Row],[start. č.]],'3. REGISTRACE'!B:F,5,0)=0,"-",VLOOKUP(Tabulka46[[#This Row],[start. č.]],'3. REGISTRACE'!B:F,5,0))))</f>
        <v>-</v>
      </c>
      <c r="H51" s="80" t="str">
        <f>IF(OR(Tabulka46[[#This Row],[pořadí]]="DNF",Tabulka46[[#This Row],[pořadí]]=" "),"-",TIME(Tabulka46[[#This Row],[hod]],Tabulka46[[#This Row],[min]],Tabulka46[[#This Row],[sek]]))</f>
        <v>-</v>
      </c>
      <c r="I51" s="92" t="str">
        <f>IF(ISBLANK(Tabulka46[[#This Row],[start. č.]]),"-",IF(Tabulka46[[#This Row],[příjmení a jméno]]="start. č. nebylo registrováno!","-",IF(VLOOKUP(Tabulka46[[#This Row],[start. č.]],'3. REGISTRACE'!B:G,6,0)=0,"-",VLOOKUP(Tabulka46[[#This Row],[start. č.]],'3. REGISTRACE'!B:G,6,0))))</f>
        <v>-</v>
      </c>
      <c r="J51" s="70"/>
      <c r="K51" s="71"/>
      <c r="L51" s="72"/>
      <c r="M51" s="49" t="str">
        <f>IF(AND(ISBLANK(J51),ISBLANK(K51),ISBLANK(L51)),"-",IF(H51&gt;=MAX(H$40:H51),"ok","chyba!!!"))</f>
        <v>-</v>
      </c>
    </row>
    <row r="52" spans="2:13">
      <c r="B52" s="78" t="str">
        <f t="shared" si="1"/>
        <v xml:space="preserve"> </v>
      </c>
      <c r="C52" s="67"/>
      <c r="D52" s="91" t="str">
        <f>IF(ISBLANK(Tabulka46[[#This Row],[start. č.]]),"-",IF(ISERROR(VLOOKUP(Tabulka46[[#This Row],[start. č.]],'3. REGISTRACE'!B:F,2,0)),"start. č. nebylo registrováno!",VLOOKUP(Tabulka46[[#This Row],[start. č.]],'3. REGISTRACE'!B:F,2,0)))</f>
        <v>-</v>
      </c>
      <c r="E52" s="92" t="str">
        <f>IF(ISBLANK(Tabulka46[[#This Row],[start. č.]]),"-",IF(ISERROR(VLOOKUP(Tabulka46[[#This Row],[start. č.]],'3. REGISTRACE'!B:F,3,0)),"-",VLOOKUP(Tabulka46[[#This Row],[start. č.]],'3. REGISTRACE'!B:F,3,0)))</f>
        <v>-</v>
      </c>
      <c r="F52" s="93" t="str">
        <f>IF(ISBLANK(Tabulka46[[#This Row],[start. č.]]),"-",IF(Tabulka46[[#This Row],[příjmení a jméno]]="start. č. nebylo registrováno!","-",IF(VLOOKUP(Tabulka46[[#This Row],[start. č.]],'3. REGISTRACE'!B:F,4,0)=0,"-",VLOOKUP(Tabulka46[[#This Row],[start. č.]],'3. REGISTRACE'!B:F,4,0))))</f>
        <v>-</v>
      </c>
      <c r="G52" s="92" t="str">
        <f>IF(ISBLANK(Tabulka46[[#This Row],[start. č.]]),"-",IF(Tabulka46[[#This Row],[příjmení a jméno]]="start. č. nebylo registrováno!","-",IF(VLOOKUP(Tabulka46[[#This Row],[start. č.]],'3. REGISTRACE'!B:F,5,0)=0,"-",VLOOKUP(Tabulka46[[#This Row],[start. č.]],'3. REGISTRACE'!B:F,5,0))))</f>
        <v>-</v>
      </c>
      <c r="H52" s="80" t="str">
        <f>IF(OR(Tabulka46[[#This Row],[pořadí]]="DNF",Tabulka46[[#This Row],[pořadí]]=" "),"-",TIME(Tabulka46[[#This Row],[hod]],Tabulka46[[#This Row],[min]],Tabulka46[[#This Row],[sek]]))</f>
        <v>-</v>
      </c>
      <c r="I52" s="92" t="str">
        <f>IF(ISBLANK(Tabulka46[[#This Row],[start. č.]]),"-",IF(Tabulka46[[#This Row],[příjmení a jméno]]="start. č. nebylo registrováno!","-",IF(VLOOKUP(Tabulka46[[#This Row],[start. č.]],'3. REGISTRACE'!B:G,6,0)=0,"-",VLOOKUP(Tabulka46[[#This Row],[start. č.]],'3. REGISTRACE'!B:G,6,0))))</f>
        <v>-</v>
      </c>
      <c r="J52" s="70"/>
      <c r="K52" s="71"/>
      <c r="L52" s="72"/>
      <c r="M52" s="49" t="str">
        <f>IF(AND(ISBLANK(J52),ISBLANK(K52),ISBLANK(L52)),"-",IF(H52&gt;=MAX(H$40:H52),"ok","chyba!!!"))</f>
        <v>-</v>
      </c>
    </row>
    <row r="53" spans="2:13">
      <c r="B53" s="78" t="str">
        <f t="shared" si="1"/>
        <v xml:space="preserve"> </v>
      </c>
      <c r="C53" s="67"/>
      <c r="D53" s="91" t="str">
        <f>IF(ISBLANK(Tabulka46[[#This Row],[start. č.]]),"-",IF(ISERROR(VLOOKUP(Tabulka46[[#This Row],[start. č.]],'3. REGISTRACE'!B:F,2,0)),"start. č. nebylo registrováno!",VLOOKUP(Tabulka46[[#This Row],[start. č.]],'3. REGISTRACE'!B:F,2,0)))</f>
        <v>-</v>
      </c>
      <c r="E53" s="92" t="str">
        <f>IF(ISBLANK(Tabulka46[[#This Row],[start. č.]]),"-",IF(ISERROR(VLOOKUP(Tabulka46[[#This Row],[start. č.]],'3. REGISTRACE'!B:F,3,0)),"-",VLOOKUP(Tabulka46[[#This Row],[start. č.]],'3. REGISTRACE'!B:F,3,0)))</f>
        <v>-</v>
      </c>
      <c r="F53" s="93" t="str">
        <f>IF(ISBLANK(Tabulka46[[#This Row],[start. č.]]),"-",IF(Tabulka46[[#This Row],[příjmení a jméno]]="start. č. nebylo registrováno!","-",IF(VLOOKUP(Tabulka46[[#This Row],[start. č.]],'3. REGISTRACE'!B:F,4,0)=0,"-",VLOOKUP(Tabulka46[[#This Row],[start. č.]],'3. REGISTRACE'!B:F,4,0))))</f>
        <v>-</v>
      </c>
      <c r="G53" s="92" t="str">
        <f>IF(ISBLANK(Tabulka46[[#This Row],[start. č.]]),"-",IF(Tabulka46[[#This Row],[příjmení a jméno]]="start. č. nebylo registrováno!","-",IF(VLOOKUP(Tabulka46[[#This Row],[start. č.]],'3. REGISTRACE'!B:F,5,0)=0,"-",VLOOKUP(Tabulka46[[#This Row],[start. č.]],'3. REGISTRACE'!B:F,5,0))))</f>
        <v>-</v>
      </c>
      <c r="H53" s="80" t="str">
        <f>IF(OR(Tabulka46[[#This Row],[pořadí]]="DNF",Tabulka46[[#This Row],[pořadí]]=" "),"-",TIME(Tabulka46[[#This Row],[hod]],Tabulka46[[#This Row],[min]],Tabulka46[[#This Row],[sek]]))</f>
        <v>-</v>
      </c>
      <c r="I53" s="92" t="str">
        <f>IF(ISBLANK(Tabulka46[[#This Row],[start. č.]]),"-",IF(Tabulka46[[#This Row],[příjmení a jméno]]="start. č. nebylo registrováno!","-",IF(VLOOKUP(Tabulka46[[#This Row],[start. č.]],'3. REGISTRACE'!B:G,6,0)=0,"-",VLOOKUP(Tabulka46[[#This Row],[start. č.]],'3. REGISTRACE'!B:G,6,0))))</f>
        <v>-</v>
      </c>
      <c r="J53" s="70"/>
      <c r="K53" s="71"/>
      <c r="L53" s="72"/>
      <c r="M53" s="49" t="str">
        <f>IF(AND(ISBLANK(J53),ISBLANK(K53),ISBLANK(L53)),"-",IF(H53&gt;=MAX(H$40:H53),"ok","chyba!!!"))</f>
        <v>-</v>
      </c>
    </row>
    <row r="54" spans="2:13">
      <c r="B54" s="78" t="str">
        <f t="shared" si="1"/>
        <v xml:space="preserve"> </v>
      </c>
      <c r="C54" s="67"/>
      <c r="D54" s="91" t="str">
        <f>IF(ISBLANK(Tabulka46[[#This Row],[start. č.]]),"-",IF(ISERROR(VLOOKUP(Tabulka46[[#This Row],[start. č.]],'3. REGISTRACE'!B:F,2,0)),"start. č. nebylo registrováno!",VLOOKUP(Tabulka46[[#This Row],[start. č.]],'3. REGISTRACE'!B:F,2,0)))</f>
        <v>-</v>
      </c>
      <c r="E54" s="92" t="str">
        <f>IF(ISBLANK(Tabulka46[[#This Row],[start. č.]]),"-",IF(ISERROR(VLOOKUP(Tabulka46[[#This Row],[start. č.]],'3. REGISTRACE'!B:F,3,0)),"-",VLOOKUP(Tabulka46[[#This Row],[start. č.]],'3. REGISTRACE'!B:F,3,0)))</f>
        <v>-</v>
      </c>
      <c r="F54" s="93" t="str">
        <f>IF(ISBLANK(Tabulka46[[#This Row],[start. č.]]),"-",IF(Tabulka46[[#This Row],[příjmení a jméno]]="start. č. nebylo registrováno!","-",IF(VLOOKUP(Tabulka46[[#This Row],[start. č.]],'3. REGISTRACE'!B:F,4,0)=0,"-",VLOOKUP(Tabulka46[[#This Row],[start. č.]],'3. REGISTRACE'!B:F,4,0))))</f>
        <v>-</v>
      </c>
      <c r="G54" s="92" t="str">
        <f>IF(ISBLANK(Tabulka46[[#This Row],[start. č.]]),"-",IF(Tabulka46[[#This Row],[příjmení a jméno]]="start. č. nebylo registrováno!","-",IF(VLOOKUP(Tabulka46[[#This Row],[start. č.]],'3. REGISTRACE'!B:F,5,0)=0,"-",VLOOKUP(Tabulka46[[#This Row],[start. č.]],'3. REGISTRACE'!B:F,5,0))))</f>
        <v>-</v>
      </c>
      <c r="H54" s="80" t="str">
        <f>IF(OR(Tabulka46[[#This Row],[pořadí]]="DNF",Tabulka46[[#This Row],[pořadí]]=" "),"-",TIME(Tabulka46[[#This Row],[hod]],Tabulka46[[#This Row],[min]],Tabulka46[[#This Row],[sek]]))</f>
        <v>-</v>
      </c>
      <c r="I54" s="92" t="str">
        <f>IF(ISBLANK(Tabulka46[[#This Row],[start. č.]]),"-",IF(Tabulka46[[#This Row],[příjmení a jméno]]="start. č. nebylo registrováno!","-",IF(VLOOKUP(Tabulka46[[#This Row],[start. č.]],'3. REGISTRACE'!B:G,6,0)=0,"-",VLOOKUP(Tabulka46[[#This Row],[start. č.]],'3. REGISTRACE'!B:G,6,0))))</f>
        <v>-</v>
      </c>
      <c r="J54" s="70"/>
      <c r="K54" s="71"/>
      <c r="L54" s="72"/>
      <c r="M54" s="49" t="str">
        <f>IF(AND(ISBLANK(J54),ISBLANK(K54),ISBLANK(L54)),"-",IF(H54&gt;=MAX(H$40:H54),"ok","chyba!!!"))</f>
        <v>-</v>
      </c>
    </row>
    <row r="55" spans="2:13">
      <c r="B55" s="78" t="str">
        <f t="shared" si="1"/>
        <v xml:space="preserve"> </v>
      </c>
      <c r="C55" s="67"/>
      <c r="D55" s="91" t="str">
        <f>IF(ISBLANK(Tabulka46[[#This Row],[start. č.]]),"-",IF(ISERROR(VLOOKUP(Tabulka46[[#This Row],[start. č.]],'3. REGISTRACE'!B:F,2,0)),"start. č. nebylo registrováno!",VLOOKUP(Tabulka46[[#This Row],[start. č.]],'3. REGISTRACE'!B:F,2,0)))</f>
        <v>-</v>
      </c>
      <c r="E55" s="92" t="str">
        <f>IF(ISBLANK(Tabulka46[[#This Row],[start. č.]]),"-",IF(ISERROR(VLOOKUP(Tabulka46[[#This Row],[start. č.]],'3. REGISTRACE'!B:F,3,0)),"-",VLOOKUP(Tabulka46[[#This Row],[start. č.]],'3. REGISTRACE'!B:F,3,0)))</f>
        <v>-</v>
      </c>
      <c r="F55" s="93" t="str">
        <f>IF(ISBLANK(Tabulka46[[#This Row],[start. č.]]),"-",IF(Tabulka46[[#This Row],[příjmení a jméno]]="start. č. nebylo registrováno!","-",IF(VLOOKUP(Tabulka46[[#This Row],[start. č.]],'3. REGISTRACE'!B:F,4,0)=0,"-",VLOOKUP(Tabulka46[[#This Row],[start. č.]],'3. REGISTRACE'!B:F,4,0))))</f>
        <v>-</v>
      </c>
      <c r="G55" s="92" t="str">
        <f>IF(ISBLANK(Tabulka46[[#This Row],[start. č.]]),"-",IF(Tabulka46[[#This Row],[příjmení a jméno]]="start. č. nebylo registrováno!","-",IF(VLOOKUP(Tabulka46[[#This Row],[start. č.]],'3. REGISTRACE'!B:F,5,0)=0,"-",VLOOKUP(Tabulka46[[#This Row],[start. č.]],'3. REGISTRACE'!B:F,5,0))))</f>
        <v>-</v>
      </c>
      <c r="H55" s="80" t="str">
        <f>IF(OR(Tabulka46[[#This Row],[pořadí]]="DNF",Tabulka46[[#This Row],[pořadí]]=" "),"-",TIME(Tabulka46[[#This Row],[hod]],Tabulka46[[#This Row],[min]],Tabulka46[[#This Row],[sek]]))</f>
        <v>-</v>
      </c>
      <c r="I55" s="92" t="str">
        <f>IF(ISBLANK(Tabulka46[[#This Row],[start. č.]]),"-",IF(Tabulka46[[#This Row],[příjmení a jméno]]="start. č. nebylo registrováno!","-",IF(VLOOKUP(Tabulka46[[#This Row],[start. č.]],'3. REGISTRACE'!B:G,6,0)=0,"-",VLOOKUP(Tabulka46[[#This Row],[start. č.]],'3. REGISTRACE'!B:G,6,0))))</f>
        <v>-</v>
      </c>
      <c r="J55" s="70"/>
      <c r="K55" s="71"/>
      <c r="L55" s="72"/>
      <c r="M55" s="49" t="str">
        <f>IF(AND(ISBLANK(J55),ISBLANK(K55),ISBLANK(L55)),"-",IF(H55&gt;=MAX(H$40:H55),"ok","chyba!!!"))</f>
        <v>-</v>
      </c>
    </row>
    <row r="56" spans="2:13">
      <c r="B56" s="78" t="str">
        <f t="shared" si="1"/>
        <v xml:space="preserve"> </v>
      </c>
      <c r="C56" s="67"/>
      <c r="D56" s="91" t="str">
        <f>IF(ISBLANK(Tabulka46[[#This Row],[start. č.]]),"-",IF(ISERROR(VLOOKUP(Tabulka46[[#This Row],[start. č.]],'3. REGISTRACE'!B:F,2,0)),"start. č. nebylo registrováno!",VLOOKUP(Tabulka46[[#This Row],[start. č.]],'3. REGISTRACE'!B:F,2,0)))</f>
        <v>-</v>
      </c>
      <c r="E56" s="92" t="str">
        <f>IF(ISBLANK(Tabulka46[[#This Row],[start. č.]]),"-",IF(ISERROR(VLOOKUP(Tabulka46[[#This Row],[start. č.]],'3. REGISTRACE'!B:F,3,0)),"-",VLOOKUP(Tabulka46[[#This Row],[start. č.]],'3. REGISTRACE'!B:F,3,0)))</f>
        <v>-</v>
      </c>
      <c r="F56" s="93" t="str">
        <f>IF(ISBLANK(Tabulka46[[#This Row],[start. č.]]),"-",IF(Tabulka46[[#This Row],[příjmení a jméno]]="start. č. nebylo registrováno!","-",IF(VLOOKUP(Tabulka46[[#This Row],[start. č.]],'3. REGISTRACE'!B:F,4,0)=0,"-",VLOOKUP(Tabulka46[[#This Row],[start. č.]],'3. REGISTRACE'!B:F,4,0))))</f>
        <v>-</v>
      </c>
      <c r="G56" s="92" t="str">
        <f>IF(ISBLANK(Tabulka46[[#This Row],[start. č.]]),"-",IF(Tabulka46[[#This Row],[příjmení a jméno]]="start. č. nebylo registrováno!","-",IF(VLOOKUP(Tabulka46[[#This Row],[start. č.]],'3. REGISTRACE'!B:F,5,0)=0,"-",VLOOKUP(Tabulka46[[#This Row],[start. č.]],'3. REGISTRACE'!B:F,5,0))))</f>
        <v>-</v>
      </c>
      <c r="H56" s="80" t="str">
        <f>IF(OR(Tabulka46[[#This Row],[pořadí]]="DNF",Tabulka46[[#This Row],[pořadí]]=" "),"-",TIME(Tabulka46[[#This Row],[hod]],Tabulka46[[#This Row],[min]],Tabulka46[[#This Row],[sek]]))</f>
        <v>-</v>
      </c>
      <c r="I56" s="92" t="str">
        <f>IF(ISBLANK(Tabulka46[[#This Row],[start. č.]]),"-",IF(Tabulka46[[#This Row],[příjmení a jméno]]="start. č. nebylo registrováno!","-",IF(VLOOKUP(Tabulka46[[#This Row],[start. č.]],'3. REGISTRACE'!B:G,6,0)=0,"-",VLOOKUP(Tabulka46[[#This Row],[start. č.]],'3. REGISTRACE'!B:G,6,0))))</f>
        <v>-</v>
      </c>
      <c r="J56" s="70"/>
      <c r="K56" s="71"/>
      <c r="L56" s="72"/>
      <c r="M56" s="49" t="str">
        <f>IF(AND(ISBLANK(J56),ISBLANK(K56),ISBLANK(L56)),"-",IF(H56&gt;=MAX(H$40:H56),"ok","chyba!!!"))</f>
        <v>-</v>
      </c>
    </row>
    <row r="57" spans="2:13">
      <c r="B57" s="78" t="str">
        <f t="shared" si="1"/>
        <v xml:space="preserve"> </v>
      </c>
      <c r="C57" s="67"/>
      <c r="D57" s="91" t="str">
        <f>IF(ISBLANK(Tabulka46[[#This Row],[start. č.]]),"-",IF(ISERROR(VLOOKUP(Tabulka46[[#This Row],[start. č.]],'3. REGISTRACE'!B:F,2,0)),"start. č. nebylo registrováno!",VLOOKUP(Tabulka46[[#This Row],[start. č.]],'3. REGISTRACE'!B:F,2,0)))</f>
        <v>-</v>
      </c>
      <c r="E57" s="92" t="str">
        <f>IF(ISBLANK(Tabulka46[[#This Row],[start. č.]]),"-",IF(ISERROR(VLOOKUP(Tabulka46[[#This Row],[start. č.]],'3. REGISTRACE'!B:F,3,0)),"-",VLOOKUP(Tabulka46[[#This Row],[start. č.]],'3. REGISTRACE'!B:F,3,0)))</f>
        <v>-</v>
      </c>
      <c r="F57" s="93" t="str">
        <f>IF(ISBLANK(Tabulka46[[#This Row],[start. č.]]),"-",IF(Tabulka46[[#This Row],[příjmení a jméno]]="start. č. nebylo registrováno!","-",IF(VLOOKUP(Tabulka46[[#This Row],[start. č.]],'3. REGISTRACE'!B:F,4,0)=0,"-",VLOOKUP(Tabulka46[[#This Row],[start. č.]],'3. REGISTRACE'!B:F,4,0))))</f>
        <v>-</v>
      </c>
      <c r="G57" s="92" t="str">
        <f>IF(ISBLANK(Tabulka46[[#This Row],[start. č.]]),"-",IF(Tabulka46[[#This Row],[příjmení a jméno]]="start. č. nebylo registrováno!","-",IF(VLOOKUP(Tabulka46[[#This Row],[start. č.]],'3. REGISTRACE'!B:F,5,0)=0,"-",VLOOKUP(Tabulka46[[#This Row],[start. č.]],'3. REGISTRACE'!B:F,5,0))))</f>
        <v>-</v>
      </c>
      <c r="H57" s="80" t="str">
        <f>IF(OR(Tabulka46[[#This Row],[pořadí]]="DNF",Tabulka46[[#This Row],[pořadí]]=" "),"-",TIME(Tabulka46[[#This Row],[hod]],Tabulka46[[#This Row],[min]],Tabulka46[[#This Row],[sek]]))</f>
        <v>-</v>
      </c>
      <c r="I57" s="92" t="str">
        <f>IF(ISBLANK(Tabulka46[[#This Row],[start. č.]]),"-",IF(Tabulka46[[#This Row],[příjmení a jméno]]="start. č. nebylo registrováno!","-",IF(VLOOKUP(Tabulka46[[#This Row],[start. č.]],'3. REGISTRACE'!B:G,6,0)=0,"-",VLOOKUP(Tabulka46[[#This Row],[start. č.]],'3. REGISTRACE'!B:G,6,0))))</f>
        <v>-</v>
      </c>
      <c r="J57" s="70"/>
      <c r="K57" s="71"/>
      <c r="L57" s="72"/>
      <c r="M57" s="49" t="str">
        <f>IF(AND(ISBLANK(J57),ISBLANK(K57),ISBLANK(L57)),"-",IF(H57&gt;=MAX(H$40:H57),"ok","chyba!!!"))</f>
        <v>-</v>
      </c>
    </row>
    <row r="58" spans="2:13">
      <c r="B58" s="78" t="str">
        <f t="shared" si="1"/>
        <v xml:space="preserve"> </v>
      </c>
      <c r="C58" s="67"/>
      <c r="D58" s="91" t="str">
        <f>IF(ISBLANK(Tabulka46[[#This Row],[start. č.]]),"-",IF(ISERROR(VLOOKUP(Tabulka46[[#This Row],[start. č.]],'3. REGISTRACE'!B:F,2,0)),"start. č. nebylo registrováno!",VLOOKUP(Tabulka46[[#This Row],[start. č.]],'3. REGISTRACE'!B:F,2,0)))</f>
        <v>-</v>
      </c>
      <c r="E58" s="92" t="str">
        <f>IF(ISBLANK(Tabulka46[[#This Row],[start. č.]]),"-",IF(ISERROR(VLOOKUP(Tabulka46[[#This Row],[start. č.]],'3. REGISTRACE'!B:F,3,0)),"-",VLOOKUP(Tabulka46[[#This Row],[start. č.]],'3. REGISTRACE'!B:F,3,0)))</f>
        <v>-</v>
      </c>
      <c r="F58" s="93" t="str">
        <f>IF(ISBLANK(Tabulka46[[#This Row],[start. č.]]),"-",IF(Tabulka46[[#This Row],[příjmení a jméno]]="start. č. nebylo registrováno!","-",IF(VLOOKUP(Tabulka46[[#This Row],[start. č.]],'3. REGISTRACE'!B:F,4,0)=0,"-",VLOOKUP(Tabulka46[[#This Row],[start. č.]],'3. REGISTRACE'!B:F,4,0))))</f>
        <v>-</v>
      </c>
      <c r="G58" s="92" t="str">
        <f>IF(ISBLANK(Tabulka46[[#This Row],[start. č.]]),"-",IF(Tabulka46[[#This Row],[příjmení a jméno]]="start. č. nebylo registrováno!","-",IF(VLOOKUP(Tabulka46[[#This Row],[start. č.]],'3. REGISTRACE'!B:F,5,0)=0,"-",VLOOKUP(Tabulka46[[#This Row],[start. č.]],'3. REGISTRACE'!B:F,5,0))))</f>
        <v>-</v>
      </c>
      <c r="H58" s="80" t="str">
        <f>IF(OR(Tabulka46[[#This Row],[pořadí]]="DNF",Tabulka46[[#This Row],[pořadí]]=" "),"-",TIME(Tabulka46[[#This Row],[hod]],Tabulka46[[#This Row],[min]],Tabulka46[[#This Row],[sek]]))</f>
        <v>-</v>
      </c>
      <c r="I58" s="92" t="str">
        <f>IF(ISBLANK(Tabulka46[[#This Row],[start. č.]]),"-",IF(Tabulka46[[#This Row],[příjmení a jméno]]="start. č. nebylo registrováno!","-",IF(VLOOKUP(Tabulka46[[#This Row],[start. č.]],'3. REGISTRACE'!B:G,6,0)=0,"-",VLOOKUP(Tabulka46[[#This Row],[start. č.]],'3. REGISTRACE'!B:G,6,0))))</f>
        <v>-</v>
      </c>
      <c r="J58" s="70"/>
      <c r="K58" s="71"/>
      <c r="L58" s="72"/>
      <c r="M58" s="49" t="str">
        <f>IF(AND(ISBLANK(J58),ISBLANK(K58),ISBLANK(L58)),"-",IF(H58&gt;=MAX(H$40:H58),"ok","chyba!!!"))</f>
        <v>-</v>
      </c>
    </row>
    <row r="59" spans="2:13">
      <c r="B59" s="78" t="str">
        <f t="shared" si="1"/>
        <v xml:space="preserve"> </v>
      </c>
      <c r="C59" s="67"/>
      <c r="D59" s="91" t="str">
        <f>IF(ISBLANK(Tabulka46[[#This Row],[start. č.]]),"-",IF(ISERROR(VLOOKUP(Tabulka46[[#This Row],[start. č.]],'3. REGISTRACE'!B:F,2,0)),"start. č. nebylo registrováno!",VLOOKUP(Tabulka46[[#This Row],[start. č.]],'3. REGISTRACE'!B:F,2,0)))</f>
        <v>-</v>
      </c>
      <c r="E59" s="92" t="str">
        <f>IF(ISBLANK(Tabulka46[[#This Row],[start. č.]]),"-",IF(ISERROR(VLOOKUP(Tabulka46[[#This Row],[start. č.]],'3. REGISTRACE'!B:F,3,0)),"-",VLOOKUP(Tabulka46[[#This Row],[start. č.]],'3. REGISTRACE'!B:F,3,0)))</f>
        <v>-</v>
      </c>
      <c r="F59" s="93" t="str">
        <f>IF(ISBLANK(Tabulka46[[#This Row],[start. č.]]),"-",IF(Tabulka46[[#This Row],[příjmení a jméno]]="start. č. nebylo registrováno!","-",IF(VLOOKUP(Tabulka46[[#This Row],[start. č.]],'3. REGISTRACE'!B:F,4,0)=0,"-",VLOOKUP(Tabulka46[[#This Row],[start. č.]],'3. REGISTRACE'!B:F,4,0))))</f>
        <v>-</v>
      </c>
      <c r="G59" s="92" t="str">
        <f>IF(ISBLANK(Tabulka46[[#This Row],[start. č.]]),"-",IF(Tabulka46[[#This Row],[příjmení a jméno]]="start. č. nebylo registrováno!","-",IF(VLOOKUP(Tabulka46[[#This Row],[start. č.]],'3. REGISTRACE'!B:F,5,0)=0,"-",VLOOKUP(Tabulka46[[#This Row],[start. č.]],'3. REGISTRACE'!B:F,5,0))))</f>
        <v>-</v>
      </c>
      <c r="H59" s="80" t="str">
        <f>IF(OR(Tabulka46[[#This Row],[pořadí]]="DNF",Tabulka46[[#This Row],[pořadí]]=" "),"-",TIME(Tabulka46[[#This Row],[hod]],Tabulka46[[#This Row],[min]],Tabulka46[[#This Row],[sek]]))</f>
        <v>-</v>
      </c>
      <c r="I59" s="92" t="str">
        <f>IF(ISBLANK(Tabulka46[[#This Row],[start. č.]]),"-",IF(Tabulka46[[#This Row],[příjmení a jméno]]="start. č. nebylo registrováno!","-",IF(VLOOKUP(Tabulka46[[#This Row],[start. č.]],'3. REGISTRACE'!B:G,6,0)=0,"-",VLOOKUP(Tabulka46[[#This Row],[start. č.]],'3. REGISTRACE'!B:G,6,0))))</f>
        <v>-</v>
      </c>
      <c r="J59" s="70"/>
      <c r="K59" s="71"/>
      <c r="L59" s="72"/>
      <c r="M59" s="49" t="str">
        <f>IF(AND(ISBLANK(J59),ISBLANK(K59),ISBLANK(L59)),"-",IF(H59&gt;=MAX(H$40:H59),"ok","chyba!!!"))</f>
        <v>-</v>
      </c>
    </row>
    <row r="60" spans="2:13">
      <c r="B60" s="78" t="str">
        <f t="shared" si="1"/>
        <v xml:space="preserve"> </v>
      </c>
      <c r="C60" s="67"/>
      <c r="D60" s="91" t="str">
        <f>IF(ISBLANK(Tabulka46[[#This Row],[start. č.]]),"-",IF(ISERROR(VLOOKUP(Tabulka46[[#This Row],[start. č.]],'3. REGISTRACE'!B:F,2,0)),"start. č. nebylo registrováno!",VLOOKUP(Tabulka46[[#This Row],[start. č.]],'3. REGISTRACE'!B:F,2,0)))</f>
        <v>-</v>
      </c>
      <c r="E60" s="92" t="str">
        <f>IF(ISBLANK(Tabulka46[[#This Row],[start. č.]]),"-",IF(ISERROR(VLOOKUP(Tabulka46[[#This Row],[start. č.]],'3. REGISTRACE'!B:F,3,0)),"-",VLOOKUP(Tabulka46[[#This Row],[start. č.]],'3. REGISTRACE'!B:F,3,0)))</f>
        <v>-</v>
      </c>
      <c r="F60" s="93" t="str">
        <f>IF(ISBLANK(Tabulka46[[#This Row],[start. č.]]),"-",IF(Tabulka46[[#This Row],[příjmení a jméno]]="start. č. nebylo registrováno!","-",IF(VLOOKUP(Tabulka46[[#This Row],[start. č.]],'3. REGISTRACE'!B:F,4,0)=0,"-",VLOOKUP(Tabulka46[[#This Row],[start. č.]],'3. REGISTRACE'!B:F,4,0))))</f>
        <v>-</v>
      </c>
      <c r="G60" s="92" t="str">
        <f>IF(ISBLANK(Tabulka46[[#This Row],[start. č.]]),"-",IF(Tabulka46[[#This Row],[příjmení a jméno]]="start. č. nebylo registrováno!","-",IF(VLOOKUP(Tabulka46[[#This Row],[start. č.]],'3. REGISTRACE'!B:F,5,0)=0,"-",VLOOKUP(Tabulka46[[#This Row],[start. č.]],'3. REGISTRACE'!B:F,5,0))))</f>
        <v>-</v>
      </c>
      <c r="H60" s="80" t="str">
        <f>IF(OR(Tabulka46[[#This Row],[pořadí]]="DNF",Tabulka46[[#This Row],[pořadí]]=" "),"-",TIME(Tabulka46[[#This Row],[hod]],Tabulka46[[#This Row],[min]],Tabulka46[[#This Row],[sek]]))</f>
        <v>-</v>
      </c>
      <c r="I60" s="92" t="str">
        <f>IF(ISBLANK(Tabulka46[[#This Row],[start. č.]]),"-",IF(Tabulka46[[#This Row],[příjmení a jméno]]="start. č. nebylo registrováno!","-",IF(VLOOKUP(Tabulka46[[#This Row],[start. č.]],'3. REGISTRACE'!B:G,6,0)=0,"-",VLOOKUP(Tabulka46[[#This Row],[start. č.]],'3. REGISTRACE'!B:G,6,0))))</f>
        <v>-</v>
      </c>
      <c r="J60" s="70"/>
      <c r="K60" s="71"/>
      <c r="L60" s="72"/>
      <c r="M60" s="49" t="str">
        <f>IF(AND(ISBLANK(J60),ISBLANK(K60),ISBLANK(L60)),"-",IF(H60&gt;=MAX(H$40:H60),"ok","chyba!!!"))</f>
        <v>-</v>
      </c>
    </row>
    <row r="61" spans="2:13">
      <c r="B61" s="78" t="str">
        <f t="shared" si="1"/>
        <v xml:space="preserve"> </v>
      </c>
      <c r="C61" s="67"/>
      <c r="D61" s="91" t="str">
        <f>IF(ISBLANK(Tabulka46[[#This Row],[start. č.]]),"-",IF(ISERROR(VLOOKUP(Tabulka46[[#This Row],[start. č.]],'3. REGISTRACE'!B:F,2,0)),"start. č. nebylo registrováno!",VLOOKUP(Tabulka46[[#This Row],[start. č.]],'3. REGISTRACE'!B:F,2,0)))</f>
        <v>-</v>
      </c>
      <c r="E61" s="92" t="str">
        <f>IF(ISBLANK(Tabulka46[[#This Row],[start. č.]]),"-",IF(ISERROR(VLOOKUP(Tabulka46[[#This Row],[start. č.]],'3. REGISTRACE'!B:F,3,0)),"-",VLOOKUP(Tabulka46[[#This Row],[start. č.]],'3. REGISTRACE'!B:F,3,0)))</f>
        <v>-</v>
      </c>
      <c r="F61" s="93" t="str">
        <f>IF(ISBLANK(Tabulka46[[#This Row],[start. č.]]),"-",IF(Tabulka46[[#This Row],[příjmení a jméno]]="start. č. nebylo registrováno!","-",IF(VLOOKUP(Tabulka46[[#This Row],[start. č.]],'3. REGISTRACE'!B:F,4,0)=0,"-",VLOOKUP(Tabulka46[[#This Row],[start. č.]],'3. REGISTRACE'!B:F,4,0))))</f>
        <v>-</v>
      </c>
      <c r="G61" s="92" t="str">
        <f>IF(ISBLANK(Tabulka46[[#This Row],[start. č.]]),"-",IF(Tabulka46[[#This Row],[příjmení a jméno]]="start. č. nebylo registrováno!","-",IF(VLOOKUP(Tabulka46[[#This Row],[start. č.]],'3. REGISTRACE'!B:F,5,0)=0,"-",VLOOKUP(Tabulka46[[#This Row],[start. č.]],'3. REGISTRACE'!B:F,5,0))))</f>
        <v>-</v>
      </c>
      <c r="H61" s="80" t="str">
        <f>IF(OR(Tabulka46[[#This Row],[pořadí]]="DNF",Tabulka46[[#This Row],[pořadí]]=" "),"-",TIME(Tabulka46[[#This Row],[hod]],Tabulka46[[#This Row],[min]],Tabulka46[[#This Row],[sek]]))</f>
        <v>-</v>
      </c>
      <c r="I61" s="92" t="str">
        <f>IF(ISBLANK(Tabulka46[[#This Row],[start. č.]]),"-",IF(Tabulka46[[#This Row],[příjmení a jméno]]="start. č. nebylo registrováno!","-",IF(VLOOKUP(Tabulka46[[#This Row],[start. č.]],'3. REGISTRACE'!B:G,6,0)=0,"-",VLOOKUP(Tabulka46[[#This Row],[start. č.]],'3. REGISTRACE'!B:G,6,0))))</f>
        <v>-</v>
      </c>
      <c r="J61" s="70"/>
      <c r="K61" s="71"/>
      <c r="L61" s="72"/>
      <c r="M61" s="49" t="str">
        <f>IF(AND(ISBLANK(J61),ISBLANK(K61),ISBLANK(L61)),"-",IF(H61&gt;=MAX(H$40:H61),"ok","chyba!!!"))</f>
        <v>-</v>
      </c>
    </row>
    <row r="62" spans="2:13">
      <c r="B62" s="78" t="str">
        <f t="shared" si="1"/>
        <v xml:space="preserve"> </v>
      </c>
      <c r="C62" s="67"/>
      <c r="D62" s="91" t="str">
        <f>IF(ISBLANK(Tabulka46[[#This Row],[start. č.]]),"-",IF(ISERROR(VLOOKUP(Tabulka46[[#This Row],[start. č.]],'3. REGISTRACE'!B:F,2,0)),"start. č. nebylo registrováno!",VLOOKUP(Tabulka46[[#This Row],[start. č.]],'3. REGISTRACE'!B:F,2,0)))</f>
        <v>-</v>
      </c>
      <c r="E62" s="92" t="str">
        <f>IF(ISBLANK(Tabulka46[[#This Row],[start. č.]]),"-",IF(ISERROR(VLOOKUP(Tabulka46[[#This Row],[start. č.]],'3. REGISTRACE'!B:F,3,0)),"-",VLOOKUP(Tabulka46[[#This Row],[start. č.]],'3. REGISTRACE'!B:F,3,0)))</f>
        <v>-</v>
      </c>
      <c r="F62" s="93" t="str">
        <f>IF(ISBLANK(Tabulka46[[#This Row],[start. č.]]),"-",IF(Tabulka46[[#This Row],[příjmení a jméno]]="start. č. nebylo registrováno!","-",IF(VLOOKUP(Tabulka46[[#This Row],[start. č.]],'3. REGISTRACE'!B:F,4,0)=0,"-",VLOOKUP(Tabulka46[[#This Row],[start. č.]],'3. REGISTRACE'!B:F,4,0))))</f>
        <v>-</v>
      </c>
      <c r="G62" s="92" t="str">
        <f>IF(ISBLANK(Tabulka46[[#This Row],[start. č.]]),"-",IF(Tabulka46[[#This Row],[příjmení a jméno]]="start. č. nebylo registrováno!","-",IF(VLOOKUP(Tabulka46[[#This Row],[start. č.]],'3. REGISTRACE'!B:F,5,0)=0,"-",VLOOKUP(Tabulka46[[#This Row],[start. č.]],'3. REGISTRACE'!B:F,5,0))))</f>
        <v>-</v>
      </c>
      <c r="H62" s="80" t="str">
        <f>IF(OR(Tabulka46[[#This Row],[pořadí]]="DNF",Tabulka46[[#This Row],[pořadí]]=" "),"-",TIME(Tabulka46[[#This Row],[hod]],Tabulka46[[#This Row],[min]],Tabulka46[[#This Row],[sek]]))</f>
        <v>-</v>
      </c>
      <c r="I62" s="92" t="str">
        <f>IF(ISBLANK(Tabulka46[[#This Row],[start. č.]]),"-",IF(Tabulka46[[#This Row],[příjmení a jméno]]="start. č. nebylo registrováno!","-",IF(VLOOKUP(Tabulka46[[#This Row],[start. č.]],'3. REGISTRACE'!B:G,6,0)=0,"-",VLOOKUP(Tabulka46[[#This Row],[start. č.]],'3. REGISTRACE'!B:G,6,0))))</f>
        <v>-</v>
      </c>
      <c r="J62" s="70"/>
      <c r="K62" s="71"/>
      <c r="L62" s="72"/>
      <c r="M62" s="49" t="str">
        <f>IF(AND(ISBLANK(J62),ISBLANK(K62),ISBLANK(L62)),"-",IF(H62&gt;=MAX(H$40:H62),"ok","chyba!!!"))</f>
        <v>-</v>
      </c>
    </row>
    <row r="63" spans="2:13">
      <c r="B63" s="78" t="str">
        <f t="shared" si="1"/>
        <v xml:space="preserve"> </v>
      </c>
      <c r="C63" s="67"/>
      <c r="D63" s="91" t="str">
        <f>IF(ISBLANK(Tabulka46[[#This Row],[start. č.]]),"-",IF(ISERROR(VLOOKUP(Tabulka46[[#This Row],[start. č.]],'3. REGISTRACE'!B:F,2,0)),"start. č. nebylo registrováno!",VLOOKUP(Tabulka46[[#This Row],[start. č.]],'3. REGISTRACE'!B:F,2,0)))</f>
        <v>-</v>
      </c>
      <c r="E63" s="92" t="str">
        <f>IF(ISBLANK(Tabulka46[[#This Row],[start. č.]]),"-",IF(ISERROR(VLOOKUP(Tabulka46[[#This Row],[start. č.]],'3. REGISTRACE'!B:F,3,0)),"-",VLOOKUP(Tabulka46[[#This Row],[start. č.]],'3. REGISTRACE'!B:F,3,0)))</f>
        <v>-</v>
      </c>
      <c r="F63" s="93" t="str">
        <f>IF(ISBLANK(Tabulka46[[#This Row],[start. č.]]),"-",IF(Tabulka46[[#This Row],[příjmení a jméno]]="start. č. nebylo registrováno!","-",IF(VLOOKUP(Tabulka46[[#This Row],[start. č.]],'3. REGISTRACE'!B:F,4,0)=0,"-",VLOOKUP(Tabulka46[[#This Row],[start. č.]],'3. REGISTRACE'!B:F,4,0))))</f>
        <v>-</v>
      </c>
      <c r="G63" s="92" t="str">
        <f>IF(ISBLANK(Tabulka46[[#This Row],[start. č.]]),"-",IF(Tabulka46[[#This Row],[příjmení a jméno]]="start. č. nebylo registrováno!","-",IF(VLOOKUP(Tabulka46[[#This Row],[start. č.]],'3. REGISTRACE'!B:F,5,0)=0,"-",VLOOKUP(Tabulka46[[#This Row],[start. č.]],'3. REGISTRACE'!B:F,5,0))))</f>
        <v>-</v>
      </c>
      <c r="H63" s="80" t="str">
        <f>IF(OR(Tabulka46[[#This Row],[pořadí]]="DNF",Tabulka46[[#This Row],[pořadí]]=" "),"-",TIME(Tabulka46[[#This Row],[hod]],Tabulka46[[#This Row],[min]],Tabulka46[[#This Row],[sek]]))</f>
        <v>-</v>
      </c>
      <c r="I63" s="92" t="str">
        <f>IF(ISBLANK(Tabulka46[[#This Row],[start. č.]]),"-",IF(Tabulka46[[#This Row],[příjmení a jméno]]="start. č. nebylo registrováno!","-",IF(VLOOKUP(Tabulka46[[#This Row],[start. č.]],'3. REGISTRACE'!B:G,6,0)=0,"-",VLOOKUP(Tabulka46[[#This Row],[start. č.]],'3. REGISTRACE'!B:G,6,0))))</f>
        <v>-</v>
      </c>
      <c r="J63" s="70"/>
      <c r="K63" s="71"/>
      <c r="L63" s="72"/>
      <c r="M63" s="49" t="str">
        <f>IF(AND(ISBLANK(J63),ISBLANK(K63),ISBLANK(L63)),"-",IF(H63&gt;=MAX(H$40:H63),"ok","chyba!!!"))</f>
        <v>-</v>
      </c>
    </row>
    <row r="64" spans="2:13">
      <c r="B64" s="78" t="str">
        <f t="shared" si="1"/>
        <v xml:space="preserve"> </v>
      </c>
      <c r="C64" s="67"/>
      <c r="D64" s="91" t="str">
        <f>IF(ISBLANK(Tabulka46[[#This Row],[start. č.]]),"-",IF(ISERROR(VLOOKUP(Tabulka46[[#This Row],[start. č.]],'3. REGISTRACE'!B:F,2,0)),"start. č. nebylo registrováno!",VLOOKUP(Tabulka46[[#This Row],[start. č.]],'3. REGISTRACE'!B:F,2,0)))</f>
        <v>-</v>
      </c>
      <c r="E64" s="92" t="str">
        <f>IF(ISBLANK(Tabulka46[[#This Row],[start. č.]]),"-",IF(ISERROR(VLOOKUP(Tabulka46[[#This Row],[start. č.]],'3. REGISTRACE'!B:F,3,0)),"-",VLOOKUP(Tabulka46[[#This Row],[start. č.]],'3. REGISTRACE'!B:F,3,0)))</f>
        <v>-</v>
      </c>
      <c r="F64" s="93" t="str">
        <f>IF(ISBLANK(Tabulka46[[#This Row],[start. č.]]),"-",IF(Tabulka46[[#This Row],[příjmení a jméno]]="start. č. nebylo registrováno!","-",IF(VLOOKUP(Tabulka46[[#This Row],[start. č.]],'3. REGISTRACE'!B:F,4,0)=0,"-",VLOOKUP(Tabulka46[[#This Row],[start. č.]],'3. REGISTRACE'!B:F,4,0))))</f>
        <v>-</v>
      </c>
      <c r="G64" s="92" t="str">
        <f>IF(ISBLANK(Tabulka46[[#This Row],[start. č.]]),"-",IF(Tabulka46[[#This Row],[příjmení a jméno]]="start. č. nebylo registrováno!","-",IF(VLOOKUP(Tabulka46[[#This Row],[start. č.]],'3. REGISTRACE'!B:F,5,0)=0,"-",VLOOKUP(Tabulka46[[#This Row],[start. č.]],'3. REGISTRACE'!B:F,5,0))))</f>
        <v>-</v>
      </c>
      <c r="H64" s="80" t="str">
        <f>IF(OR(Tabulka46[[#This Row],[pořadí]]="DNF",Tabulka46[[#This Row],[pořadí]]=" "),"-",TIME(Tabulka46[[#This Row],[hod]],Tabulka46[[#This Row],[min]],Tabulka46[[#This Row],[sek]]))</f>
        <v>-</v>
      </c>
      <c r="I64" s="92" t="str">
        <f>IF(ISBLANK(Tabulka46[[#This Row],[start. č.]]),"-",IF(Tabulka46[[#This Row],[příjmení a jméno]]="start. č. nebylo registrováno!","-",IF(VLOOKUP(Tabulka46[[#This Row],[start. č.]],'3. REGISTRACE'!B:G,6,0)=0,"-",VLOOKUP(Tabulka46[[#This Row],[start. č.]],'3. REGISTRACE'!B:G,6,0))))</f>
        <v>-</v>
      </c>
      <c r="J64" s="70"/>
      <c r="K64" s="71"/>
      <c r="L64" s="72"/>
      <c r="M64" s="49" t="str">
        <f>IF(AND(ISBLANK(J64),ISBLANK(K64),ISBLANK(L64)),"-",IF(H64&gt;=MAX(H$40:H64),"ok","chyba!!!"))</f>
        <v>-</v>
      </c>
    </row>
  </sheetData>
  <sheetProtection autoFilter="0"/>
  <mergeCells count="1">
    <mergeCell ref="H3:I3"/>
  </mergeCells>
  <conditionalFormatting sqref="C40:C64 J40:L64 C9:C33 J9:L33">
    <cfRule type="notContainsBlanks" dxfId="141" priority="9">
      <formula>LEN(TRIM(C9))&gt;0</formula>
    </cfRule>
    <cfRule type="containsBlanks" dxfId="140" priority="10">
      <formula>LEN(TRIM(C9))=0</formula>
    </cfRule>
  </conditionalFormatting>
  <conditionalFormatting sqref="D40:D64 D9:D33">
    <cfRule type="containsText" dxfId="139" priority="8" operator="containsText" text="start. č. nebylo registrováno">
      <formula>NOT(ISERROR(SEARCH("start. č. nebylo registrováno",D9)))</formula>
    </cfRule>
  </conditionalFormatting>
  <conditionalFormatting sqref="M9:M33 M40:M64">
    <cfRule type="containsText" dxfId="138" priority="6" operator="containsText" text="chyba">
      <formula>NOT(ISERROR(SEARCH("chyba",M9)))</formula>
    </cfRule>
    <cfRule type="containsText" dxfId="137" priority="7" operator="containsText" text="ok">
      <formula>NOT(ISERROR(SEARCH("ok",M9)))</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xl/worksheets/sheet9.xml><?xml version="1.0" encoding="utf-8"?>
<worksheet xmlns="http://schemas.openxmlformats.org/spreadsheetml/2006/main" xmlns:r="http://schemas.openxmlformats.org/officeDocument/2006/relationships">
  <sheetPr>
    <tabColor theme="5" tint="0.79998168889431442"/>
  </sheetPr>
  <dimension ref="B2:M64"/>
  <sheetViews>
    <sheetView showGridLines="0" workbookViewId="0">
      <selection activeCell="H40" sqref="H40"/>
    </sheetView>
  </sheetViews>
  <sheetFormatPr defaultColWidth="9.140625" defaultRowHeight="12.75"/>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7.140625" style="2" bestFit="1" customWidth="1"/>
    <col min="9" max="9" width="20.7109375" style="2" customWidth="1"/>
    <col min="10" max="10" width="4" style="1" bestFit="1" customWidth="1"/>
    <col min="11" max="11" width="5.85546875" style="2" customWidth="1"/>
    <col min="12" max="12" width="3.5703125" style="1" bestFit="1" customWidth="1"/>
    <col min="13" max="13" width="8" style="2" bestFit="1" customWidth="1"/>
    <col min="14" max="16384" width="9.140625" style="1"/>
  </cols>
  <sheetData>
    <row r="2" spans="2:13" ht="15.75">
      <c r="B2" s="3" t="s">
        <v>183</v>
      </c>
      <c r="D2" s="2"/>
      <c r="E2" s="3" t="s">
        <v>186</v>
      </c>
      <c r="F2" s="2"/>
      <c r="H2" s="1"/>
      <c r="I2" s="7" t="str">
        <f>IF(ISBLANK('1. Index'!C10),"-",'1. Index'!C10)</f>
        <v>Reuter Run Boršov nad Vltavou - děti</v>
      </c>
    </row>
    <row r="3" spans="2:13" ht="15" customHeight="1">
      <c r="B3" s="2"/>
      <c r="D3" s="2"/>
      <c r="F3" s="2"/>
      <c r="H3" s="114">
        <f>IF(ISBLANK('1. Index'!C13),"-",'1. Index'!C13)</f>
        <v>43687</v>
      </c>
      <c r="I3" s="114"/>
    </row>
    <row r="4" spans="2:13">
      <c r="B4" s="22" t="s">
        <v>33</v>
      </c>
    </row>
    <row r="5" spans="2:13">
      <c r="B5" s="1" t="s">
        <v>70</v>
      </c>
    </row>
    <row r="6" spans="2:13">
      <c r="B6" s="1" t="s">
        <v>71</v>
      </c>
    </row>
    <row r="8" spans="2:13">
      <c r="B8" s="1" t="s">
        <v>13</v>
      </c>
      <c r="C8" s="2" t="s">
        <v>0</v>
      </c>
      <c r="D8" s="1" t="s">
        <v>14</v>
      </c>
      <c r="E8" s="2" t="s">
        <v>3</v>
      </c>
      <c r="F8" s="1" t="s">
        <v>1</v>
      </c>
      <c r="G8" s="2" t="s">
        <v>2</v>
      </c>
      <c r="H8" s="40" t="s">
        <v>18</v>
      </c>
      <c r="I8" s="2" t="s">
        <v>5</v>
      </c>
      <c r="J8" s="2" t="s">
        <v>15</v>
      </c>
      <c r="K8" s="2" t="s">
        <v>16</v>
      </c>
      <c r="L8" s="2" t="s">
        <v>17</v>
      </c>
      <c r="M8" s="48" t="s">
        <v>84</v>
      </c>
    </row>
    <row r="9" spans="2:13">
      <c r="B9" s="78">
        <f t="shared" ref="B9:B33" si="0">IF(B8="pořadí",1,IF(AND(J9=99,K9=99,L9=99),"DNF",IF(D9="-"," ",B8+1)))</f>
        <v>1</v>
      </c>
      <c r="C9" s="41">
        <v>66</v>
      </c>
      <c r="D9" s="76" t="str">
        <f>IF(ISBLANK(Tabulka41215[[#This Row],[start. č.]]),"-",IF(ISERROR(VLOOKUP(Tabulka41215[[#This Row],[start. č.]],'3. REGISTRACE'!B:F,2,0)),"start. č. nebylo registrováno!",VLOOKUP(Tabulka41215[[#This Row],[start. č.]],'3. REGISTRACE'!B:F,2,0)))</f>
        <v>Mikšl Martin</v>
      </c>
      <c r="E9" s="77">
        <f>IF(ISBLANK(Tabulka41215[[#This Row],[start. č.]]),"-",IF(ISERROR(VLOOKUP(Tabulka41215[[#This Row],[start. č.]],'3. REGISTRACE'!B:F,3,0)),"-",VLOOKUP(Tabulka41215[[#This Row],[start. č.]],'3. REGISTRACE'!B:F,3,0)))</f>
        <v>2006</v>
      </c>
      <c r="F9" s="79" t="str">
        <f>IF(ISBLANK(Tabulka41215[[#This Row],[start. č.]]),"-",IF(Tabulka41215[[#This Row],[příjmení a jméno]]="start. č. nebylo registrováno!","-",IF(VLOOKUP(Tabulka41215[[#This Row],[start. č.]],'3. REGISTRACE'!B:F,4,0)=0,"-",VLOOKUP(Tabulka41215[[#This Row],[start. č.]],'3. REGISTRACE'!B:F,4,0))))</f>
        <v>FC Čtyři Dvory</v>
      </c>
      <c r="G9" s="77" t="str">
        <f>IF(ISBLANK(Tabulka41215[[#This Row],[start. č.]]),"-",IF(Tabulka41215[[#This Row],[příjmení a jméno]]="start. č. nebylo registrováno!","-",IF(VLOOKUP(Tabulka41215[[#This Row],[start. č.]],'3. REGISTRACE'!B:F,5,0)=0,"-",VLOOKUP(Tabulka41215[[#This Row],[start. č.]],'3. REGISTRACE'!B:F,5,0))))</f>
        <v>M</v>
      </c>
      <c r="H9" s="80">
        <f>IF(OR(Tabulka41215[[#This Row],[pořadí]]="DNF",Tabulka41215[[#This Row],[pořadí]]=" "),"-",TIME(Tabulka41215[[#This Row],[hod]],Tabulka41215[[#This Row],[min]],Tabulka41215[[#This Row],[sek]]))</f>
        <v>2.8935185185185188E-3</v>
      </c>
      <c r="I9" s="77" t="str">
        <f>IF(ISBLANK(Tabulka41215[[#This Row],[start. č.]]),"-",IF(Tabulka41215[[#This Row],[příjmení a jméno]]="start. č. nebylo registrováno!","-",IF(VLOOKUP(Tabulka41215[[#This Row],[start. č.]],'3. REGISTRACE'!B:G,6,0)=0,"-",VLOOKUP(Tabulka41215[[#This Row],[start. č.]],'3. REGISTRACE'!B:G,6,0))))</f>
        <v>Starší žactvo H</v>
      </c>
      <c r="J9" s="46">
        <v>0</v>
      </c>
      <c r="K9" s="43">
        <v>4</v>
      </c>
      <c r="L9" s="47">
        <v>10</v>
      </c>
      <c r="M9" s="49" t="str">
        <f>IF(AND(ISBLANK(J9),ISBLANK(K9),ISBLANK(L9)),"-",IF(H9&gt;=MAX(H$9:H9),"ok","chyba!!!"))</f>
        <v>ok</v>
      </c>
    </row>
    <row r="10" spans="2:13">
      <c r="B10" s="78">
        <f t="shared" si="0"/>
        <v>2</v>
      </c>
      <c r="C10" s="41">
        <v>49</v>
      </c>
      <c r="D10" s="76" t="str">
        <f>IF(ISBLANK(Tabulka41215[[#This Row],[start. č.]]),"-",IF(ISERROR(VLOOKUP(Tabulka41215[[#This Row],[start. č.]],'3. REGISTRACE'!B:F,2,0)),"start. č. nebylo registrováno!",VLOOKUP(Tabulka41215[[#This Row],[start. č.]],'3. REGISTRACE'!B:F,2,0)))</f>
        <v>Caldr Karel</v>
      </c>
      <c r="E10" s="77">
        <f>IF(ISBLANK(Tabulka41215[[#This Row],[start. č.]]),"-",IF(ISERROR(VLOOKUP(Tabulka41215[[#This Row],[start. č.]],'3. REGISTRACE'!B:F,3,0)),"-",VLOOKUP(Tabulka41215[[#This Row],[start. č.]],'3. REGISTRACE'!B:F,3,0)))</f>
        <v>2005</v>
      </c>
      <c r="F10" s="79" t="str">
        <f>IF(ISBLANK(Tabulka41215[[#This Row],[start. č.]]),"-",IF(Tabulka41215[[#This Row],[příjmení a jméno]]="start. č. nebylo registrováno!","-",IF(VLOOKUP(Tabulka41215[[#This Row],[start. č.]],'3. REGISTRACE'!B:F,4,0)=0,"-",VLOOKUP(Tabulka41215[[#This Row],[start. č.]],'3. REGISTRACE'!B:F,4,0))))</f>
        <v>Střížov</v>
      </c>
      <c r="G10" s="77" t="str">
        <f>IF(ISBLANK(Tabulka41215[[#This Row],[start. č.]]),"-",IF(Tabulka41215[[#This Row],[příjmení a jméno]]="start. č. nebylo registrováno!","-",IF(VLOOKUP(Tabulka41215[[#This Row],[start. č.]],'3. REGISTRACE'!B:F,5,0)=0,"-",VLOOKUP(Tabulka41215[[#This Row],[start. č.]],'3. REGISTRACE'!B:F,5,0))))</f>
        <v>M</v>
      </c>
      <c r="H10" s="80">
        <f>IF(OR(Tabulka41215[[#This Row],[pořadí]]="DNF",Tabulka41215[[#This Row],[pořadí]]=" "),"-",TIME(Tabulka41215[[#This Row],[hod]],Tabulka41215[[#This Row],[min]],Tabulka41215[[#This Row],[sek]]))</f>
        <v>3.2407407407407406E-3</v>
      </c>
      <c r="I10" s="77" t="str">
        <f>IF(ISBLANK(Tabulka41215[[#This Row],[start. č.]]),"-",IF(Tabulka41215[[#This Row],[příjmení a jméno]]="start. č. nebylo registrováno!","-",IF(VLOOKUP(Tabulka41215[[#This Row],[start. č.]],'3. REGISTRACE'!B:G,6,0)=0,"-",VLOOKUP(Tabulka41215[[#This Row],[start. č.]],'3. REGISTRACE'!B:G,6,0))))</f>
        <v>Starší žactvo H</v>
      </c>
      <c r="J10" s="46">
        <v>0</v>
      </c>
      <c r="K10" s="43">
        <v>4</v>
      </c>
      <c r="L10" s="47">
        <v>40</v>
      </c>
      <c r="M10" s="49" t="str">
        <f>IF(AND(ISBLANK(J10),ISBLANK(K10),ISBLANK(L10)),"-",IF(H10&gt;=MAX(H$9:H10),"ok","chyba!!!"))</f>
        <v>ok</v>
      </c>
    </row>
    <row r="11" spans="2:13">
      <c r="B11" s="78" t="str">
        <f t="shared" si="0"/>
        <v xml:space="preserve"> </v>
      </c>
      <c r="C11" s="41"/>
      <c r="D11" s="76" t="str">
        <f>IF(ISBLANK(Tabulka41215[[#This Row],[start. č.]]),"-",IF(ISERROR(VLOOKUP(Tabulka41215[[#This Row],[start. č.]],'3. REGISTRACE'!B:F,2,0)),"start. č. nebylo registrováno!",VLOOKUP(Tabulka41215[[#This Row],[start. č.]],'3. REGISTRACE'!B:F,2,0)))</f>
        <v>-</v>
      </c>
      <c r="E11" s="77" t="str">
        <f>IF(ISBLANK(Tabulka41215[[#This Row],[start. č.]]),"-",IF(ISERROR(VLOOKUP(Tabulka41215[[#This Row],[start. č.]],'3. REGISTRACE'!B:F,3,0)),"-",VLOOKUP(Tabulka41215[[#This Row],[start. č.]],'3. REGISTRACE'!B:F,3,0)))</f>
        <v>-</v>
      </c>
      <c r="F11" s="79" t="str">
        <f>IF(ISBLANK(Tabulka41215[[#This Row],[start. č.]]),"-",IF(Tabulka41215[[#This Row],[příjmení a jméno]]="start. č. nebylo registrováno!","-",IF(VLOOKUP(Tabulka41215[[#This Row],[start. č.]],'3. REGISTRACE'!B:F,4,0)=0,"-",VLOOKUP(Tabulka41215[[#This Row],[start. č.]],'3. REGISTRACE'!B:F,4,0))))</f>
        <v>-</v>
      </c>
      <c r="G11" s="77" t="str">
        <f>IF(ISBLANK(Tabulka41215[[#This Row],[start. č.]]),"-",IF(Tabulka41215[[#This Row],[příjmení a jméno]]="start. č. nebylo registrováno!","-",IF(VLOOKUP(Tabulka41215[[#This Row],[start. č.]],'3. REGISTRACE'!B:F,5,0)=0,"-",VLOOKUP(Tabulka41215[[#This Row],[start. č.]],'3. REGISTRACE'!B:F,5,0))))</f>
        <v>-</v>
      </c>
      <c r="H11" s="80" t="str">
        <f>IF(OR(Tabulka41215[[#This Row],[pořadí]]="DNF",Tabulka41215[[#This Row],[pořadí]]=" "),"-",TIME(Tabulka41215[[#This Row],[hod]],Tabulka41215[[#This Row],[min]],Tabulka41215[[#This Row],[sek]]))</f>
        <v>-</v>
      </c>
      <c r="I11" s="77" t="str">
        <f>IF(ISBLANK(Tabulka41215[[#This Row],[start. č.]]),"-",IF(Tabulka41215[[#This Row],[příjmení a jméno]]="start. č. nebylo registrováno!","-",IF(VLOOKUP(Tabulka41215[[#This Row],[start. č.]],'3. REGISTRACE'!B:G,6,0)=0,"-",VLOOKUP(Tabulka41215[[#This Row],[start. č.]],'3. REGISTRACE'!B:G,6,0))))</f>
        <v>-</v>
      </c>
      <c r="J11" s="46"/>
      <c r="K11" s="43"/>
      <c r="L11" s="47"/>
      <c r="M11" s="49" t="str">
        <f>IF(AND(ISBLANK(J11),ISBLANK(K11),ISBLANK(L11)),"-",IF(H11&gt;=MAX(H$9:H11),"ok","chyba!!!"))</f>
        <v>-</v>
      </c>
    </row>
    <row r="12" spans="2:13">
      <c r="B12" s="78" t="str">
        <f t="shared" si="0"/>
        <v xml:space="preserve"> </v>
      </c>
      <c r="C12" s="67"/>
      <c r="D12" s="91" t="str">
        <f>IF(ISBLANK(Tabulka41215[[#This Row],[start. č.]]),"-",IF(ISERROR(VLOOKUP(Tabulka41215[[#This Row],[start. č.]],'3. REGISTRACE'!B:F,2,0)),"start. č. nebylo registrováno!",VLOOKUP(Tabulka41215[[#This Row],[start. č.]],'3. REGISTRACE'!B:F,2,0)))</f>
        <v>-</v>
      </c>
      <c r="E12" s="92" t="str">
        <f>IF(ISBLANK(Tabulka41215[[#This Row],[start. č.]]),"-",IF(ISERROR(VLOOKUP(Tabulka41215[[#This Row],[start. č.]],'3. REGISTRACE'!B:F,3,0)),"-",VLOOKUP(Tabulka41215[[#This Row],[start. č.]],'3. REGISTRACE'!B:F,3,0)))</f>
        <v>-</v>
      </c>
      <c r="F12" s="93" t="str">
        <f>IF(ISBLANK(Tabulka41215[[#This Row],[start. č.]]),"-",IF(Tabulka41215[[#This Row],[příjmení a jméno]]="start. č. nebylo registrováno!","-",IF(VLOOKUP(Tabulka41215[[#This Row],[start. č.]],'3. REGISTRACE'!B:F,4,0)=0,"-",VLOOKUP(Tabulka41215[[#This Row],[start. č.]],'3. REGISTRACE'!B:F,4,0))))</f>
        <v>-</v>
      </c>
      <c r="G12" s="92" t="str">
        <f>IF(ISBLANK(Tabulka41215[[#This Row],[start. č.]]),"-",IF(Tabulka41215[[#This Row],[příjmení a jméno]]="start. č. nebylo registrováno!","-",IF(VLOOKUP(Tabulka41215[[#This Row],[start. č.]],'3. REGISTRACE'!B:F,5,0)=0,"-",VLOOKUP(Tabulka41215[[#This Row],[start. č.]],'3. REGISTRACE'!B:F,5,0))))</f>
        <v>-</v>
      </c>
      <c r="H12" s="80" t="str">
        <f>IF(OR(Tabulka41215[[#This Row],[pořadí]]="DNF",Tabulka41215[[#This Row],[pořadí]]=" "),"-",TIME(Tabulka41215[[#This Row],[hod]],Tabulka41215[[#This Row],[min]],Tabulka41215[[#This Row],[sek]]))</f>
        <v>-</v>
      </c>
      <c r="I12" s="92" t="str">
        <f>IF(ISBLANK(Tabulka41215[[#This Row],[start. č.]]),"-",IF(Tabulka41215[[#This Row],[příjmení a jméno]]="start. č. nebylo registrováno!","-",IF(VLOOKUP(Tabulka41215[[#This Row],[start. č.]],'3. REGISTRACE'!B:G,6,0)=0,"-",VLOOKUP(Tabulka41215[[#This Row],[start. č.]],'3. REGISTRACE'!B:G,6,0))))</f>
        <v>-</v>
      </c>
      <c r="J12" s="70"/>
      <c r="K12" s="71"/>
      <c r="L12" s="72"/>
      <c r="M12" s="49" t="str">
        <f>IF(AND(ISBLANK(J12),ISBLANK(K12),ISBLANK(L12)),"-",IF(H12&gt;=MAX(H$9:H12),"ok","chyba!!!"))</f>
        <v>-</v>
      </c>
    </row>
    <row r="13" spans="2:13">
      <c r="B13" s="78" t="str">
        <f t="shared" si="0"/>
        <v xml:space="preserve"> </v>
      </c>
      <c r="C13" s="67"/>
      <c r="D13" s="91" t="str">
        <f>IF(ISBLANK(Tabulka41215[[#This Row],[start. č.]]),"-",IF(ISERROR(VLOOKUP(Tabulka41215[[#This Row],[start. č.]],'3. REGISTRACE'!B:F,2,0)),"start. č. nebylo registrováno!",VLOOKUP(Tabulka41215[[#This Row],[start. č.]],'3. REGISTRACE'!B:F,2,0)))</f>
        <v>-</v>
      </c>
      <c r="E13" s="92" t="str">
        <f>IF(ISBLANK(Tabulka41215[[#This Row],[start. č.]]),"-",IF(ISERROR(VLOOKUP(Tabulka41215[[#This Row],[start. č.]],'3. REGISTRACE'!B:F,3,0)),"-",VLOOKUP(Tabulka41215[[#This Row],[start. č.]],'3. REGISTRACE'!B:F,3,0)))</f>
        <v>-</v>
      </c>
      <c r="F13" s="93" t="str">
        <f>IF(ISBLANK(Tabulka41215[[#This Row],[start. č.]]),"-",IF(Tabulka41215[[#This Row],[příjmení a jméno]]="start. č. nebylo registrováno!","-",IF(VLOOKUP(Tabulka41215[[#This Row],[start. č.]],'3. REGISTRACE'!B:F,4,0)=0,"-",VLOOKUP(Tabulka41215[[#This Row],[start. č.]],'3. REGISTRACE'!B:F,4,0))))</f>
        <v>-</v>
      </c>
      <c r="G13" s="92" t="str">
        <f>IF(ISBLANK(Tabulka41215[[#This Row],[start. č.]]),"-",IF(Tabulka41215[[#This Row],[příjmení a jméno]]="start. č. nebylo registrováno!","-",IF(VLOOKUP(Tabulka41215[[#This Row],[start. č.]],'3. REGISTRACE'!B:F,5,0)=0,"-",VLOOKUP(Tabulka41215[[#This Row],[start. č.]],'3. REGISTRACE'!B:F,5,0))))</f>
        <v>-</v>
      </c>
      <c r="H13" s="80" t="str">
        <f>IF(OR(Tabulka41215[[#This Row],[pořadí]]="DNF",Tabulka41215[[#This Row],[pořadí]]=" "),"-",TIME(Tabulka41215[[#This Row],[hod]],Tabulka41215[[#This Row],[min]],Tabulka41215[[#This Row],[sek]]))</f>
        <v>-</v>
      </c>
      <c r="I13" s="92" t="str">
        <f>IF(ISBLANK(Tabulka41215[[#This Row],[start. č.]]),"-",IF(Tabulka41215[[#This Row],[příjmení a jméno]]="start. č. nebylo registrováno!","-",IF(VLOOKUP(Tabulka41215[[#This Row],[start. č.]],'3. REGISTRACE'!B:G,6,0)=0,"-",VLOOKUP(Tabulka41215[[#This Row],[start. č.]],'3. REGISTRACE'!B:G,6,0))))</f>
        <v>-</v>
      </c>
      <c r="J13" s="70"/>
      <c r="K13" s="71"/>
      <c r="L13" s="72"/>
      <c r="M13" s="49" t="str">
        <f>IF(AND(ISBLANK(J13),ISBLANK(K13),ISBLANK(L13)),"-",IF(H13&gt;=MAX(H$9:H13),"ok","chyba!!!"))</f>
        <v>-</v>
      </c>
    </row>
    <row r="14" spans="2:13">
      <c r="B14" s="78" t="str">
        <f t="shared" si="0"/>
        <v xml:space="preserve"> </v>
      </c>
      <c r="C14" s="67"/>
      <c r="D14" s="91" t="str">
        <f>IF(ISBLANK(Tabulka41215[[#This Row],[start. č.]]),"-",IF(ISERROR(VLOOKUP(Tabulka41215[[#This Row],[start. č.]],'3. REGISTRACE'!B:F,2,0)),"start. č. nebylo registrováno!",VLOOKUP(Tabulka41215[[#This Row],[start. č.]],'3. REGISTRACE'!B:F,2,0)))</f>
        <v>-</v>
      </c>
      <c r="E14" s="92" t="str">
        <f>IF(ISBLANK(Tabulka41215[[#This Row],[start. č.]]),"-",IF(ISERROR(VLOOKUP(Tabulka41215[[#This Row],[start. č.]],'3. REGISTRACE'!B:F,3,0)),"-",VLOOKUP(Tabulka41215[[#This Row],[start. č.]],'3. REGISTRACE'!B:F,3,0)))</f>
        <v>-</v>
      </c>
      <c r="F14" s="93" t="str">
        <f>IF(ISBLANK(Tabulka41215[[#This Row],[start. č.]]),"-",IF(Tabulka41215[[#This Row],[příjmení a jméno]]="start. č. nebylo registrováno!","-",IF(VLOOKUP(Tabulka41215[[#This Row],[start. č.]],'3. REGISTRACE'!B:F,4,0)=0,"-",VLOOKUP(Tabulka41215[[#This Row],[start. č.]],'3. REGISTRACE'!B:F,4,0))))</f>
        <v>-</v>
      </c>
      <c r="G14" s="92" t="str">
        <f>IF(ISBLANK(Tabulka41215[[#This Row],[start. č.]]),"-",IF(Tabulka41215[[#This Row],[příjmení a jméno]]="start. č. nebylo registrováno!","-",IF(VLOOKUP(Tabulka41215[[#This Row],[start. č.]],'3. REGISTRACE'!B:F,5,0)=0,"-",VLOOKUP(Tabulka41215[[#This Row],[start. č.]],'3. REGISTRACE'!B:F,5,0))))</f>
        <v>-</v>
      </c>
      <c r="H14" s="80" t="str">
        <f>IF(OR(Tabulka41215[[#This Row],[pořadí]]="DNF",Tabulka41215[[#This Row],[pořadí]]=" "),"-",TIME(Tabulka41215[[#This Row],[hod]],Tabulka41215[[#This Row],[min]],Tabulka41215[[#This Row],[sek]]))</f>
        <v>-</v>
      </c>
      <c r="I14" s="92" t="str">
        <f>IF(ISBLANK(Tabulka41215[[#This Row],[start. č.]]),"-",IF(Tabulka41215[[#This Row],[příjmení a jméno]]="start. č. nebylo registrováno!","-",IF(VLOOKUP(Tabulka41215[[#This Row],[start. č.]],'3. REGISTRACE'!B:G,6,0)=0,"-",VLOOKUP(Tabulka41215[[#This Row],[start. č.]],'3. REGISTRACE'!B:G,6,0))))</f>
        <v>-</v>
      </c>
      <c r="J14" s="70"/>
      <c r="K14" s="71"/>
      <c r="L14" s="72"/>
      <c r="M14" s="49" t="str">
        <f>IF(AND(ISBLANK(J14),ISBLANK(K14),ISBLANK(L14)),"-",IF(H14&gt;=MAX(H$9:H14),"ok","chyba!!!"))</f>
        <v>-</v>
      </c>
    </row>
    <row r="15" spans="2:13">
      <c r="B15" s="78" t="str">
        <f t="shared" si="0"/>
        <v xml:space="preserve"> </v>
      </c>
      <c r="C15" s="67"/>
      <c r="D15" s="91" t="str">
        <f>IF(ISBLANK(Tabulka41215[[#This Row],[start. č.]]),"-",IF(ISERROR(VLOOKUP(Tabulka41215[[#This Row],[start. č.]],'3. REGISTRACE'!B:F,2,0)),"start. č. nebylo registrováno!",VLOOKUP(Tabulka41215[[#This Row],[start. č.]],'3. REGISTRACE'!B:F,2,0)))</f>
        <v>-</v>
      </c>
      <c r="E15" s="92" t="str">
        <f>IF(ISBLANK(Tabulka41215[[#This Row],[start. č.]]),"-",IF(ISERROR(VLOOKUP(Tabulka41215[[#This Row],[start. č.]],'3. REGISTRACE'!B:F,3,0)),"-",VLOOKUP(Tabulka41215[[#This Row],[start. č.]],'3. REGISTRACE'!B:F,3,0)))</f>
        <v>-</v>
      </c>
      <c r="F15" s="93" t="str">
        <f>IF(ISBLANK(Tabulka41215[[#This Row],[start. č.]]),"-",IF(Tabulka41215[[#This Row],[příjmení a jméno]]="start. č. nebylo registrováno!","-",IF(VLOOKUP(Tabulka41215[[#This Row],[start. č.]],'3. REGISTRACE'!B:F,4,0)=0,"-",VLOOKUP(Tabulka41215[[#This Row],[start. č.]],'3. REGISTRACE'!B:F,4,0))))</f>
        <v>-</v>
      </c>
      <c r="G15" s="92" t="str">
        <f>IF(ISBLANK(Tabulka41215[[#This Row],[start. č.]]),"-",IF(Tabulka41215[[#This Row],[příjmení a jméno]]="start. č. nebylo registrováno!","-",IF(VLOOKUP(Tabulka41215[[#This Row],[start. č.]],'3. REGISTRACE'!B:F,5,0)=0,"-",VLOOKUP(Tabulka41215[[#This Row],[start. č.]],'3. REGISTRACE'!B:F,5,0))))</f>
        <v>-</v>
      </c>
      <c r="H15" s="80" t="str">
        <f>IF(OR(Tabulka41215[[#This Row],[pořadí]]="DNF",Tabulka41215[[#This Row],[pořadí]]=" "),"-",TIME(Tabulka41215[[#This Row],[hod]],Tabulka41215[[#This Row],[min]],Tabulka41215[[#This Row],[sek]]))</f>
        <v>-</v>
      </c>
      <c r="I15" s="92" t="str">
        <f>IF(ISBLANK(Tabulka41215[[#This Row],[start. č.]]),"-",IF(Tabulka41215[[#This Row],[příjmení a jméno]]="start. č. nebylo registrováno!","-",IF(VLOOKUP(Tabulka41215[[#This Row],[start. č.]],'3. REGISTRACE'!B:G,6,0)=0,"-",VLOOKUP(Tabulka41215[[#This Row],[start. č.]],'3. REGISTRACE'!B:G,6,0))))</f>
        <v>-</v>
      </c>
      <c r="J15" s="70"/>
      <c r="K15" s="71"/>
      <c r="L15" s="72"/>
      <c r="M15" s="49" t="str">
        <f>IF(AND(ISBLANK(J15),ISBLANK(K15),ISBLANK(L15)),"-",IF(H15&gt;=MAX(H$9:H15),"ok","chyba!!!"))</f>
        <v>-</v>
      </c>
    </row>
    <row r="16" spans="2:13">
      <c r="B16" s="78" t="str">
        <f t="shared" si="0"/>
        <v xml:space="preserve"> </v>
      </c>
      <c r="C16" s="67"/>
      <c r="D16" s="91" t="str">
        <f>IF(ISBLANK(Tabulka41215[[#This Row],[start. č.]]),"-",IF(ISERROR(VLOOKUP(Tabulka41215[[#This Row],[start. č.]],'3. REGISTRACE'!B:F,2,0)),"start. č. nebylo registrováno!",VLOOKUP(Tabulka41215[[#This Row],[start. č.]],'3. REGISTRACE'!B:F,2,0)))</f>
        <v>-</v>
      </c>
      <c r="E16" s="92" t="str">
        <f>IF(ISBLANK(Tabulka41215[[#This Row],[start. č.]]),"-",IF(ISERROR(VLOOKUP(Tabulka41215[[#This Row],[start. č.]],'3. REGISTRACE'!B:F,3,0)),"-",VLOOKUP(Tabulka41215[[#This Row],[start. č.]],'3. REGISTRACE'!B:F,3,0)))</f>
        <v>-</v>
      </c>
      <c r="F16" s="93" t="str">
        <f>IF(ISBLANK(Tabulka41215[[#This Row],[start. č.]]),"-",IF(Tabulka41215[[#This Row],[příjmení a jméno]]="start. č. nebylo registrováno!","-",IF(VLOOKUP(Tabulka41215[[#This Row],[start. č.]],'3. REGISTRACE'!B:F,4,0)=0,"-",VLOOKUP(Tabulka41215[[#This Row],[start. č.]],'3. REGISTRACE'!B:F,4,0))))</f>
        <v>-</v>
      </c>
      <c r="G16" s="92" t="str">
        <f>IF(ISBLANK(Tabulka41215[[#This Row],[start. č.]]),"-",IF(Tabulka41215[[#This Row],[příjmení a jméno]]="start. č. nebylo registrováno!","-",IF(VLOOKUP(Tabulka41215[[#This Row],[start. č.]],'3. REGISTRACE'!B:F,5,0)=0,"-",VLOOKUP(Tabulka41215[[#This Row],[start. č.]],'3. REGISTRACE'!B:F,5,0))))</f>
        <v>-</v>
      </c>
      <c r="H16" s="80" t="str">
        <f>IF(OR(Tabulka41215[[#This Row],[pořadí]]="DNF",Tabulka41215[[#This Row],[pořadí]]=" "),"-",TIME(Tabulka41215[[#This Row],[hod]],Tabulka41215[[#This Row],[min]],Tabulka41215[[#This Row],[sek]]))</f>
        <v>-</v>
      </c>
      <c r="I16" s="92" t="str">
        <f>IF(ISBLANK(Tabulka41215[[#This Row],[start. č.]]),"-",IF(Tabulka41215[[#This Row],[příjmení a jméno]]="start. č. nebylo registrováno!","-",IF(VLOOKUP(Tabulka41215[[#This Row],[start. č.]],'3. REGISTRACE'!B:G,6,0)=0,"-",VLOOKUP(Tabulka41215[[#This Row],[start. č.]],'3. REGISTRACE'!B:G,6,0))))</f>
        <v>-</v>
      </c>
      <c r="J16" s="70"/>
      <c r="K16" s="71"/>
      <c r="L16" s="72"/>
      <c r="M16" s="49" t="str">
        <f>IF(AND(ISBLANK(J16),ISBLANK(K16),ISBLANK(L16)),"-",IF(H16&gt;=MAX(H$9:H16),"ok","chyba!!!"))</f>
        <v>-</v>
      </c>
    </row>
    <row r="17" spans="2:13">
      <c r="B17" s="78" t="str">
        <f t="shared" si="0"/>
        <v xml:space="preserve"> </v>
      </c>
      <c r="C17" s="67"/>
      <c r="D17" s="91" t="str">
        <f>IF(ISBLANK(Tabulka41215[[#This Row],[start. č.]]),"-",IF(ISERROR(VLOOKUP(Tabulka41215[[#This Row],[start. č.]],'3. REGISTRACE'!B:F,2,0)),"start. č. nebylo registrováno!",VLOOKUP(Tabulka41215[[#This Row],[start. č.]],'3. REGISTRACE'!B:F,2,0)))</f>
        <v>-</v>
      </c>
      <c r="E17" s="92" t="str">
        <f>IF(ISBLANK(Tabulka41215[[#This Row],[start. č.]]),"-",IF(ISERROR(VLOOKUP(Tabulka41215[[#This Row],[start. č.]],'3. REGISTRACE'!B:F,3,0)),"-",VLOOKUP(Tabulka41215[[#This Row],[start. č.]],'3. REGISTRACE'!B:F,3,0)))</f>
        <v>-</v>
      </c>
      <c r="F17" s="93" t="str">
        <f>IF(ISBLANK(Tabulka41215[[#This Row],[start. č.]]),"-",IF(Tabulka41215[[#This Row],[příjmení a jméno]]="start. č. nebylo registrováno!","-",IF(VLOOKUP(Tabulka41215[[#This Row],[start. č.]],'3. REGISTRACE'!B:F,4,0)=0,"-",VLOOKUP(Tabulka41215[[#This Row],[start. č.]],'3. REGISTRACE'!B:F,4,0))))</f>
        <v>-</v>
      </c>
      <c r="G17" s="92" t="str">
        <f>IF(ISBLANK(Tabulka41215[[#This Row],[start. č.]]),"-",IF(Tabulka41215[[#This Row],[příjmení a jméno]]="start. č. nebylo registrováno!","-",IF(VLOOKUP(Tabulka41215[[#This Row],[start. č.]],'3. REGISTRACE'!B:F,5,0)=0,"-",VLOOKUP(Tabulka41215[[#This Row],[start. č.]],'3. REGISTRACE'!B:F,5,0))))</f>
        <v>-</v>
      </c>
      <c r="H17" s="80" t="str">
        <f>IF(OR(Tabulka41215[[#This Row],[pořadí]]="DNF",Tabulka41215[[#This Row],[pořadí]]=" "),"-",TIME(Tabulka41215[[#This Row],[hod]],Tabulka41215[[#This Row],[min]],Tabulka41215[[#This Row],[sek]]))</f>
        <v>-</v>
      </c>
      <c r="I17" s="92" t="str">
        <f>IF(ISBLANK(Tabulka41215[[#This Row],[start. č.]]),"-",IF(Tabulka41215[[#This Row],[příjmení a jméno]]="start. č. nebylo registrováno!","-",IF(VLOOKUP(Tabulka41215[[#This Row],[start. č.]],'3. REGISTRACE'!B:G,6,0)=0,"-",VLOOKUP(Tabulka41215[[#This Row],[start. č.]],'3. REGISTRACE'!B:G,6,0))))</f>
        <v>-</v>
      </c>
      <c r="J17" s="70"/>
      <c r="K17" s="71"/>
      <c r="L17" s="72"/>
      <c r="M17" s="49" t="str">
        <f>IF(AND(ISBLANK(J17),ISBLANK(K17),ISBLANK(L17)),"-",IF(H17&gt;=MAX(H$9:H17),"ok","chyba!!!"))</f>
        <v>-</v>
      </c>
    </row>
    <row r="18" spans="2:13">
      <c r="B18" s="78" t="str">
        <f t="shared" si="0"/>
        <v xml:space="preserve"> </v>
      </c>
      <c r="C18" s="67"/>
      <c r="D18" s="91" t="str">
        <f>IF(ISBLANK(Tabulka41215[[#This Row],[start. č.]]),"-",IF(ISERROR(VLOOKUP(Tabulka41215[[#This Row],[start. č.]],'3. REGISTRACE'!B:F,2,0)),"start. č. nebylo registrováno!",VLOOKUP(Tabulka41215[[#This Row],[start. č.]],'3. REGISTRACE'!B:F,2,0)))</f>
        <v>-</v>
      </c>
      <c r="E18" s="92" t="str">
        <f>IF(ISBLANK(Tabulka41215[[#This Row],[start. č.]]),"-",IF(ISERROR(VLOOKUP(Tabulka41215[[#This Row],[start. č.]],'3. REGISTRACE'!B:F,3,0)),"-",VLOOKUP(Tabulka41215[[#This Row],[start. č.]],'3. REGISTRACE'!B:F,3,0)))</f>
        <v>-</v>
      </c>
      <c r="F18" s="93" t="str">
        <f>IF(ISBLANK(Tabulka41215[[#This Row],[start. č.]]),"-",IF(Tabulka41215[[#This Row],[příjmení a jméno]]="start. č. nebylo registrováno!","-",IF(VLOOKUP(Tabulka41215[[#This Row],[start. č.]],'3. REGISTRACE'!B:F,4,0)=0,"-",VLOOKUP(Tabulka41215[[#This Row],[start. č.]],'3. REGISTRACE'!B:F,4,0))))</f>
        <v>-</v>
      </c>
      <c r="G18" s="92" t="str">
        <f>IF(ISBLANK(Tabulka41215[[#This Row],[start. č.]]),"-",IF(Tabulka41215[[#This Row],[příjmení a jméno]]="start. č. nebylo registrováno!","-",IF(VLOOKUP(Tabulka41215[[#This Row],[start. č.]],'3. REGISTRACE'!B:F,5,0)=0,"-",VLOOKUP(Tabulka41215[[#This Row],[start. č.]],'3. REGISTRACE'!B:F,5,0))))</f>
        <v>-</v>
      </c>
      <c r="H18" s="80" t="str">
        <f>IF(OR(Tabulka41215[[#This Row],[pořadí]]="DNF",Tabulka41215[[#This Row],[pořadí]]=" "),"-",TIME(Tabulka41215[[#This Row],[hod]],Tabulka41215[[#This Row],[min]],Tabulka41215[[#This Row],[sek]]))</f>
        <v>-</v>
      </c>
      <c r="I18" s="92" t="str">
        <f>IF(ISBLANK(Tabulka41215[[#This Row],[start. č.]]),"-",IF(Tabulka41215[[#This Row],[příjmení a jméno]]="start. č. nebylo registrováno!","-",IF(VLOOKUP(Tabulka41215[[#This Row],[start. č.]],'3. REGISTRACE'!B:G,6,0)=0,"-",VLOOKUP(Tabulka41215[[#This Row],[start. č.]],'3. REGISTRACE'!B:G,6,0))))</f>
        <v>-</v>
      </c>
      <c r="J18" s="70"/>
      <c r="K18" s="71"/>
      <c r="L18" s="72"/>
      <c r="M18" s="49" t="str">
        <f>IF(AND(ISBLANK(J18),ISBLANK(K18),ISBLANK(L18)),"-",IF(H18&gt;=MAX(H$9:H18),"ok","chyba!!!"))</f>
        <v>-</v>
      </c>
    </row>
    <row r="19" spans="2:13">
      <c r="B19" s="78" t="str">
        <f t="shared" si="0"/>
        <v xml:space="preserve"> </v>
      </c>
      <c r="C19" s="67"/>
      <c r="D19" s="91" t="str">
        <f>IF(ISBLANK(Tabulka41215[[#This Row],[start. č.]]),"-",IF(ISERROR(VLOOKUP(Tabulka41215[[#This Row],[start. č.]],'3. REGISTRACE'!B:F,2,0)),"start. č. nebylo registrováno!",VLOOKUP(Tabulka41215[[#This Row],[start. č.]],'3. REGISTRACE'!B:F,2,0)))</f>
        <v>-</v>
      </c>
      <c r="E19" s="92" t="str">
        <f>IF(ISBLANK(Tabulka41215[[#This Row],[start. č.]]),"-",IF(ISERROR(VLOOKUP(Tabulka41215[[#This Row],[start. č.]],'3. REGISTRACE'!B:F,3,0)),"-",VLOOKUP(Tabulka41215[[#This Row],[start. č.]],'3. REGISTRACE'!B:F,3,0)))</f>
        <v>-</v>
      </c>
      <c r="F19" s="93" t="str">
        <f>IF(ISBLANK(Tabulka41215[[#This Row],[start. č.]]),"-",IF(Tabulka41215[[#This Row],[příjmení a jméno]]="start. č. nebylo registrováno!","-",IF(VLOOKUP(Tabulka41215[[#This Row],[start. č.]],'3. REGISTRACE'!B:F,4,0)=0,"-",VLOOKUP(Tabulka41215[[#This Row],[start. č.]],'3. REGISTRACE'!B:F,4,0))))</f>
        <v>-</v>
      </c>
      <c r="G19" s="92" t="str">
        <f>IF(ISBLANK(Tabulka41215[[#This Row],[start. č.]]),"-",IF(Tabulka41215[[#This Row],[příjmení a jméno]]="start. č. nebylo registrováno!","-",IF(VLOOKUP(Tabulka41215[[#This Row],[start. č.]],'3. REGISTRACE'!B:F,5,0)=0,"-",VLOOKUP(Tabulka41215[[#This Row],[start. č.]],'3. REGISTRACE'!B:F,5,0))))</f>
        <v>-</v>
      </c>
      <c r="H19" s="80" t="str">
        <f>IF(OR(Tabulka41215[[#This Row],[pořadí]]="DNF",Tabulka41215[[#This Row],[pořadí]]=" "),"-",TIME(Tabulka41215[[#This Row],[hod]],Tabulka41215[[#This Row],[min]],Tabulka41215[[#This Row],[sek]]))</f>
        <v>-</v>
      </c>
      <c r="I19" s="92" t="str">
        <f>IF(ISBLANK(Tabulka41215[[#This Row],[start. č.]]),"-",IF(Tabulka41215[[#This Row],[příjmení a jméno]]="start. č. nebylo registrováno!","-",IF(VLOOKUP(Tabulka41215[[#This Row],[start. č.]],'3. REGISTRACE'!B:G,6,0)=0,"-",VLOOKUP(Tabulka41215[[#This Row],[start. č.]],'3. REGISTRACE'!B:G,6,0))))</f>
        <v>-</v>
      </c>
      <c r="J19" s="70"/>
      <c r="K19" s="71"/>
      <c r="L19" s="72"/>
      <c r="M19" s="49" t="str">
        <f>IF(AND(ISBLANK(J19),ISBLANK(K19),ISBLANK(L19)),"-",IF(H19&gt;=MAX(H$9:H19),"ok","chyba!!!"))</f>
        <v>-</v>
      </c>
    </row>
    <row r="20" spans="2:13">
      <c r="B20" s="78" t="str">
        <f t="shared" si="0"/>
        <v xml:space="preserve"> </v>
      </c>
      <c r="C20" s="67"/>
      <c r="D20" s="91" t="str">
        <f>IF(ISBLANK(Tabulka41215[[#This Row],[start. č.]]),"-",IF(ISERROR(VLOOKUP(Tabulka41215[[#This Row],[start. č.]],'3. REGISTRACE'!B:F,2,0)),"start. č. nebylo registrováno!",VLOOKUP(Tabulka41215[[#This Row],[start. č.]],'3. REGISTRACE'!B:F,2,0)))</f>
        <v>-</v>
      </c>
      <c r="E20" s="92" t="str">
        <f>IF(ISBLANK(Tabulka41215[[#This Row],[start. č.]]),"-",IF(ISERROR(VLOOKUP(Tabulka41215[[#This Row],[start. č.]],'3. REGISTRACE'!B:F,3,0)),"-",VLOOKUP(Tabulka41215[[#This Row],[start. č.]],'3. REGISTRACE'!B:F,3,0)))</f>
        <v>-</v>
      </c>
      <c r="F20" s="93" t="str">
        <f>IF(ISBLANK(Tabulka41215[[#This Row],[start. č.]]),"-",IF(Tabulka41215[[#This Row],[příjmení a jméno]]="start. č. nebylo registrováno!","-",IF(VLOOKUP(Tabulka41215[[#This Row],[start. č.]],'3. REGISTRACE'!B:F,4,0)=0,"-",VLOOKUP(Tabulka41215[[#This Row],[start. č.]],'3. REGISTRACE'!B:F,4,0))))</f>
        <v>-</v>
      </c>
      <c r="G20" s="92" t="str">
        <f>IF(ISBLANK(Tabulka41215[[#This Row],[start. č.]]),"-",IF(Tabulka41215[[#This Row],[příjmení a jméno]]="start. č. nebylo registrováno!","-",IF(VLOOKUP(Tabulka41215[[#This Row],[start. č.]],'3. REGISTRACE'!B:F,5,0)=0,"-",VLOOKUP(Tabulka41215[[#This Row],[start. č.]],'3. REGISTRACE'!B:F,5,0))))</f>
        <v>-</v>
      </c>
      <c r="H20" s="80" t="str">
        <f>IF(OR(Tabulka41215[[#This Row],[pořadí]]="DNF",Tabulka41215[[#This Row],[pořadí]]=" "),"-",TIME(Tabulka41215[[#This Row],[hod]],Tabulka41215[[#This Row],[min]],Tabulka41215[[#This Row],[sek]]))</f>
        <v>-</v>
      </c>
      <c r="I20" s="92" t="str">
        <f>IF(ISBLANK(Tabulka41215[[#This Row],[start. č.]]),"-",IF(Tabulka41215[[#This Row],[příjmení a jméno]]="start. č. nebylo registrováno!","-",IF(VLOOKUP(Tabulka41215[[#This Row],[start. č.]],'3. REGISTRACE'!B:G,6,0)=0,"-",VLOOKUP(Tabulka41215[[#This Row],[start. č.]],'3. REGISTRACE'!B:G,6,0))))</f>
        <v>-</v>
      </c>
      <c r="J20" s="70"/>
      <c r="K20" s="71"/>
      <c r="L20" s="72"/>
      <c r="M20" s="49" t="str">
        <f>IF(AND(ISBLANK(J20),ISBLANK(K20),ISBLANK(L20)),"-",IF(H20&gt;=MAX(H$9:H20),"ok","chyba!!!"))</f>
        <v>-</v>
      </c>
    </row>
    <row r="21" spans="2:13">
      <c r="B21" s="78" t="str">
        <f t="shared" si="0"/>
        <v xml:space="preserve"> </v>
      </c>
      <c r="C21" s="67"/>
      <c r="D21" s="91" t="str">
        <f>IF(ISBLANK(Tabulka41215[[#This Row],[start. č.]]),"-",IF(ISERROR(VLOOKUP(Tabulka41215[[#This Row],[start. č.]],'3. REGISTRACE'!B:F,2,0)),"start. č. nebylo registrováno!",VLOOKUP(Tabulka41215[[#This Row],[start. č.]],'3. REGISTRACE'!B:F,2,0)))</f>
        <v>-</v>
      </c>
      <c r="E21" s="92" t="str">
        <f>IF(ISBLANK(Tabulka41215[[#This Row],[start. č.]]),"-",IF(ISERROR(VLOOKUP(Tabulka41215[[#This Row],[start. č.]],'3. REGISTRACE'!B:F,3,0)),"-",VLOOKUP(Tabulka41215[[#This Row],[start. č.]],'3. REGISTRACE'!B:F,3,0)))</f>
        <v>-</v>
      </c>
      <c r="F21" s="93" t="str">
        <f>IF(ISBLANK(Tabulka41215[[#This Row],[start. č.]]),"-",IF(Tabulka41215[[#This Row],[příjmení a jméno]]="start. č. nebylo registrováno!","-",IF(VLOOKUP(Tabulka41215[[#This Row],[start. č.]],'3. REGISTRACE'!B:F,4,0)=0,"-",VLOOKUP(Tabulka41215[[#This Row],[start. č.]],'3. REGISTRACE'!B:F,4,0))))</f>
        <v>-</v>
      </c>
      <c r="G21" s="92" t="str">
        <f>IF(ISBLANK(Tabulka41215[[#This Row],[start. č.]]),"-",IF(Tabulka41215[[#This Row],[příjmení a jméno]]="start. č. nebylo registrováno!","-",IF(VLOOKUP(Tabulka41215[[#This Row],[start. č.]],'3. REGISTRACE'!B:F,5,0)=0,"-",VLOOKUP(Tabulka41215[[#This Row],[start. č.]],'3. REGISTRACE'!B:F,5,0))))</f>
        <v>-</v>
      </c>
      <c r="H21" s="80" t="str">
        <f>IF(OR(Tabulka41215[[#This Row],[pořadí]]="DNF",Tabulka41215[[#This Row],[pořadí]]=" "),"-",TIME(Tabulka41215[[#This Row],[hod]],Tabulka41215[[#This Row],[min]],Tabulka41215[[#This Row],[sek]]))</f>
        <v>-</v>
      </c>
      <c r="I21" s="92" t="str">
        <f>IF(ISBLANK(Tabulka41215[[#This Row],[start. č.]]),"-",IF(Tabulka41215[[#This Row],[příjmení a jméno]]="start. č. nebylo registrováno!","-",IF(VLOOKUP(Tabulka41215[[#This Row],[start. č.]],'3. REGISTRACE'!B:G,6,0)=0,"-",VLOOKUP(Tabulka41215[[#This Row],[start. č.]],'3. REGISTRACE'!B:G,6,0))))</f>
        <v>-</v>
      </c>
      <c r="J21" s="70"/>
      <c r="K21" s="71"/>
      <c r="L21" s="72"/>
      <c r="M21" s="49" t="str">
        <f>IF(AND(ISBLANK(J21),ISBLANK(K21),ISBLANK(L21)),"-",IF(H21&gt;=MAX(H$9:H21),"ok","chyba!!!"))</f>
        <v>-</v>
      </c>
    </row>
    <row r="22" spans="2:13">
      <c r="B22" s="78" t="str">
        <f t="shared" si="0"/>
        <v xml:space="preserve"> </v>
      </c>
      <c r="C22" s="67"/>
      <c r="D22" s="91" t="str">
        <f>IF(ISBLANK(Tabulka41215[[#This Row],[start. č.]]),"-",IF(ISERROR(VLOOKUP(Tabulka41215[[#This Row],[start. č.]],'3. REGISTRACE'!B:F,2,0)),"start. č. nebylo registrováno!",VLOOKUP(Tabulka41215[[#This Row],[start. č.]],'3. REGISTRACE'!B:F,2,0)))</f>
        <v>-</v>
      </c>
      <c r="E22" s="92" t="str">
        <f>IF(ISBLANK(Tabulka41215[[#This Row],[start. č.]]),"-",IF(ISERROR(VLOOKUP(Tabulka41215[[#This Row],[start. č.]],'3. REGISTRACE'!B:F,3,0)),"-",VLOOKUP(Tabulka41215[[#This Row],[start. č.]],'3. REGISTRACE'!B:F,3,0)))</f>
        <v>-</v>
      </c>
      <c r="F22" s="93" t="str">
        <f>IF(ISBLANK(Tabulka41215[[#This Row],[start. č.]]),"-",IF(Tabulka41215[[#This Row],[příjmení a jméno]]="start. č. nebylo registrováno!","-",IF(VLOOKUP(Tabulka41215[[#This Row],[start. č.]],'3. REGISTRACE'!B:F,4,0)=0,"-",VLOOKUP(Tabulka41215[[#This Row],[start. č.]],'3. REGISTRACE'!B:F,4,0))))</f>
        <v>-</v>
      </c>
      <c r="G22" s="92" t="str">
        <f>IF(ISBLANK(Tabulka41215[[#This Row],[start. č.]]),"-",IF(Tabulka41215[[#This Row],[příjmení a jméno]]="start. č. nebylo registrováno!","-",IF(VLOOKUP(Tabulka41215[[#This Row],[start. č.]],'3. REGISTRACE'!B:F,5,0)=0,"-",VLOOKUP(Tabulka41215[[#This Row],[start. č.]],'3. REGISTRACE'!B:F,5,0))))</f>
        <v>-</v>
      </c>
      <c r="H22" s="80" t="str">
        <f>IF(OR(Tabulka41215[[#This Row],[pořadí]]="DNF",Tabulka41215[[#This Row],[pořadí]]=" "),"-",TIME(Tabulka41215[[#This Row],[hod]],Tabulka41215[[#This Row],[min]],Tabulka41215[[#This Row],[sek]]))</f>
        <v>-</v>
      </c>
      <c r="I22" s="92" t="str">
        <f>IF(ISBLANK(Tabulka41215[[#This Row],[start. č.]]),"-",IF(Tabulka41215[[#This Row],[příjmení a jméno]]="start. č. nebylo registrováno!","-",IF(VLOOKUP(Tabulka41215[[#This Row],[start. č.]],'3. REGISTRACE'!B:G,6,0)=0,"-",VLOOKUP(Tabulka41215[[#This Row],[start. č.]],'3. REGISTRACE'!B:G,6,0))))</f>
        <v>-</v>
      </c>
      <c r="J22" s="70"/>
      <c r="K22" s="71"/>
      <c r="L22" s="72"/>
      <c r="M22" s="49" t="str">
        <f>IF(AND(ISBLANK(J22),ISBLANK(K22),ISBLANK(L22)),"-",IF(H22&gt;=MAX(H$9:H22),"ok","chyba!!!"))</f>
        <v>-</v>
      </c>
    </row>
    <row r="23" spans="2:13">
      <c r="B23" s="78" t="str">
        <f t="shared" si="0"/>
        <v xml:space="preserve"> </v>
      </c>
      <c r="C23" s="67"/>
      <c r="D23" s="91" t="str">
        <f>IF(ISBLANK(Tabulka41215[[#This Row],[start. č.]]),"-",IF(ISERROR(VLOOKUP(Tabulka41215[[#This Row],[start. č.]],'3. REGISTRACE'!B:F,2,0)),"start. č. nebylo registrováno!",VLOOKUP(Tabulka41215[[#This Row],[start. č.]],'3. REGISTRACE'!B:F,2,0)))</f>
        <v>-</v>
      </c>
      <c r="E23" s="92" t="str">
        <f>IF(ISBLANK(Tabulka41215[[#This Row],[start. č.]]),"-",IF(ISERROR(VLOOKUP(Tabulka41215[[#This Row],[start. č.]],'3. REGISTRACE'!B:F,3,0)),"-",VLOOKUP(Tabulka41215[[#This Row],[start. č.]],'3. REGISTRACE'!B:F,3,0)))</f>
        <v>-</v>
      </c>
      <c r="F23" s="93" t="str">
        <f>IF(ISBLANK(Tabulka41215[[#This Row],[start. č.]]),"-",IF(Tabulka41215[[#This Row],[příjmení a jméno]]="start. č. nebylo registrováno!","-",IF(VLOOKUP(Tabulka41215[[#This Row],[start. č.]],'3. REGISTRACE'!B:F,4,0)=0,"-",VLOOKUP(Tabulka41215[[#This Row],[start. č.]],'3. REGISTRACE'!B:F,4,0))))</f>
        <v>-</v>
      </c>
      <c r="G23" s="92" t="str">
        <f>IF(ISBLANK(Tabulka41215[[#This Row],[start. č.]]),"-",IF(Tabulka41215[[#This Row],[příjmení a jméno]]="start. č. nebylo registrováno!","-",IF(VLOOKUP(Tabulka41215[[#This Row],[start. č.]],'3. REGISTRACE'!B:F,5,0)=0,"-",VLOOKUP(Tabulka41215[[#This Row],[start. č.]],'3. REGISTRACE'!B:F,5,0))))</f>
        <v>-</v>
      </c>
      <c r="H23" s="80" t="str">
        <f>IF(OR(Tabulka41215[[#This Row],[pořadí]]="DNF",Tabulka41215[[#This Row],[pořadí]]=" "),"-",TIME(Tabulka41215[[#This Row],[hod]],Tabulka41215[[#This Row],[min]],Tabulka41215[[#This Row],[sek]]))</f>
        <v>-</v>
      </c>
      <c r="I23" s="92" t="str">
        <f>IF(ISBLANK(Tabulka41215[[#This Row],[start. č.]]),"-",IF(Tabulka41215[[#This Row],[příjmení a jméno]]="start. č. nebylo registrováno!","-",IF(VLOOKUP(Tabulka41215[[#This Row],[start. č.]],'3. REGISTRACE'!B:G,6,0)=0,"-",VLOOKUP(Tabulka41215[[#This Row],[start. č.]],'3. REGISTRACE'!B:G,6,0))))</f>
        <v>-</v>
      </c>
      <c r="J23" s="70"/>
      <c r="K23" s="71"/>
      <c r="L23" s="72"/>
      <c r="M23" s="49" t="str">
        <f>IF(AND(ISBLANK(J23),ISBLANK(K23),ISBLANK(L23)),"-",IF(H23&gt;=MAX(H$9:H23),"ok","chyba!!!"))</f>
        <v>-</v>
      </c>
    </row>
    <row r="24" spans="2:13">
      <c r="B24" s="78" t="str">
        <f t="shared" si="0"/>
        <v xml:space="preserve"> </v>
      </c>
      <c r="C24" s="67"/>
      <c r="D24" s="91" t="str">
        <f>IF(ISBLANK(Tabulka41215[[#This Row],[start. č.]]),"-",IF(ISERROR(VLOOKUP(Tabulka41215[[#This Row],[start. č.]],'3. REGISTRACE'!B:F,2,0)),"start. č. nebylo registrováno!",VLOOKUP(Tabulka41215[[#This Row],[start. č.]],'3. REGISTRACE'!B:F,2,0)))</f>
        <v>-</v>
      </c>
      <c r="E24" s="92" t="str">
        <f>IF(ISBLANK(Tabulka41215[[#This Row],[start. č.]]),"-",IF(ISERROR(VLOOKUP(Tabulka41215[[#This Row],[start. č.]],'3. REGISTRACE'!B:F,3,0)),"-",VLOOKUP(Tabulka41215[[#This Row],[start. č.]],'3. REGISTRACE'!B:F,3,0)))</f>
        <v>-</v>
      </c>
      <c r="F24" s="93" t="str">
        <f>IF(ISBLANK(Tabulka41215[[#This Row],[start. č.]]),"-",IF(Tabulka41215[[#This Row],[příjmení a jméno]]="start. č. nebylo registrováno!","-",IF(VLOOKUP(Tabulka41215[[#This Row],[start. č.]],'3. REGISTRACE'!B:F,4,0)=0,"-",VLOOKUP(Tabulka41215[[#This Row],[start. č.]],'3. REGISTRACE'!B:F,4,0))))</f>
        <v>-</v>
      </c>
      <c r="G24" s="92" t="str">
        <f>IF(ISBLANK(Tabulka41215[[#This Row],[start. č.]]),"-",IF(Tabulka41215[[#This Row],[příjmení a jméno]]="start. č. nebylo registrováno!","-",IF(VLOOKUP(Tabulka41215[[#This Row],[start. č.]],'3. REGISTRACE'!B:F,5,0)=0,"-",VLOOKUP(Tabulka41215[[#This Row],[start. č.]],'3. REGISTRACE'!B:F,5,0))))</f>
        <v>-</v>
      </c>
      <c r="H24" s="80" t="str">
        <f>IF(OR(Tabulka41215[[#This Row],[pořadí]]="DNF",Tabulka41215[[#This Row],[pořadí]]=" "),"-",TIME(Tabulka41215[[#This Row],[hod]],Tabulka41215[[#This Row],[min]],Tabulka41215[[#This Row],[sek]]))</f>
        <v>-</v>
      </c>
      <c r="I24" s="92" t="str">
        <f>IF(ISBLANK(Tabulka41215[[#This Row],[start. č.]]),"-",IF(Tabulka41215[[#This Row],[příjmení a jméno]]="start. č. nebylo registrováno!","-",IF(VLOOKUP(Tabulka41215[[#This Row],[start. č.]],'3. REGISTRACE'!B:G,6,0)=0,"-",VLOOKUP(Tabulka41215[[#This Row],[start. č.]],'3. REGISTRACE'!B:G,6,0))))</f>
        <v>-</v>
      </c>
      <c r="J24" s="70"/>
      <c r="K24" s="71"/>
      <c r="L24" s="72"/>
      <c r="M24" s="49" t="str">
        <f>IF(AND(ISBLANK(J24),ISBLANK(K24),ISBLANK(L24)),"-",IF(H24&gt;=MAX(H$9:H24),"ok","chyba!!!"))</f>
        <v>-</v>
      </c>
    </row>
    <row r="25" spans="2:13">
      <c r="B25" s="78" t="str">
        <f t="shared" si="0"/>
        <v xml:space="preserve"> </v>
      </c>
      <c r="C25" s="67"/>
      <c r="D25" s="91" t="str">
        <f>IF(ISBLANK(Tabulka41215[[#This Row],[start. č.]]),"-",IF(ISERROR(VLOOKUP(Tabulka41215[[#This Row],[start. č.]],'3. REGISTRACE'!B:F,2,0)),"start. č. nebylo registrováno!",VLOOKUP(Tabulka41215[[#This Row],[start. č.]],'3. REGISTRACE'!B:F,2,0)))</f>
        <v>-</v>
      </c>
      <c r="E25" s="92" t="str">
        <f>IF(ISBLANK(Tabulka41215[[#This Row],[start. č.]]),"-",IF(ISERROR(VLOOKUP(Tabulka41215[[#This Row],[start. č.]],'3. REGISTRACE'!B:F,3,0)),"-",VLOOKUP(Tabulka41215[[#This Row],[start. č.]],'3. REGISTRACE'!B:F,3,0)))</f>
        <v>-</v>
      </c>
      <c r="F25" s="93" t="str">
        <f>IF(ISBLANK(Tabulka41215[[#This Row],[start. č.]]),"-",IF(Tabulka41215[[#This Row],[příjmení a jméno]]="start. č. nebylo registrováno!","-",IF(VLOOKUP(Tabulka41215[[#This Row],[start. č.]],'3. REGISTRACE'!B:F,4,0)=0,"-",VLOOKUP(Tabulka41215[[#This Row],[start. č.]],'3. REGISTRACE'!B:F,4,0))))</f>
        <v>-</v>
      </c>
      <c r="G25" s="92" t="str">
        <f>IF(ISBLANK(Tabulka41215[[#This Row],[start. č.]]),"-",IF(Tabulka41215[[#This Row],[příjmení a jméno]]="start. č. nebylo registrováno!","-",IF(VLOOKUP(Tabulka41215[[#This Row],[start. č.]],'3. REGISTRACE'!B:F,5,0)=0,"-",VLOOKUP(Tabulka41215[[#This Row],[start. č.]],'3. REGISTRACE'!B:F,5,0))))</f>
        <v>-</v>
      </c>
      <c r="H25" s="80" t="str">
        <f>IF(OR(Tabulka41215[[#This Row],[pořadí]]="DNF",Tabulka41215[[#This Row],[pořadí]]=" "),"-",TIME(Tabulka41215[[#This Row],[hod]],Tabulka41215[[#This Row],[min]],Tabulka41215[[#This Row],[sek]]))</f>
        <v>-</v>
      </c>
      <c r="I25" s="92" t="str">
        <f>IF(ISBLANK(Tabulka41215[[#This Row],[start. č.]]),"-",IF(Tabulka41215[[#This Row],[příjmení a jméno]]="start. č. nebylo registrováno!","-",IF(VLOOKUP(Tabulka41215[[#This Row],[start. č.]],'3. REGISTRACE'!B:G,6,0)=0,"-",VLOOKUP(Tabulka41215[[#This Row],[start. č.]],'3. REGISTRACE'!B:G,6,0))))</f>
        <v>-</v>
      </c>
      <c r="J25" s="70"/>
      <c r="K25" s="71"/>
      <c r="L25" s="72"/>
      <c r="M25" s="49" t="str">
        <f>IF(AND(ISBLANK(J25),ISBLANK(K25),ISBLANK(L25)),"-",IF(H25&gt;=MAX(H$9:H25),"ok","chyba!!!"))</f>
        <v>-</v>
      </c>
    </row>
    <row r="26" spans="2:13">
      <c r="B26" s="78" t="str">
        <f t="shared" si="0"/>
        <v xml:space="preserve"> </v>
      </c>
      <c r="C26" s="67"/>
      <c r="D26" s="91" t="str">
        <f>IF(ISBLANK(Tabulka41215[[#This Row],[start. č.]]),"-",IF(ISERROR(VLOOKUP(Tabulka41215[[#This Row],[start. č.]],'3. REGISTRACE'!B:F,2,0)),"start. č. nebylo registrováno!",VLOOKUP(Tabulka41215[[#This Row],[start. č.]],'3. REGISTRACE'!B:F,2,0)))</f>
        <v>-</v>
      </c>
      <c r="E26" s="92" t="str">
        <f>IF(ISBLANK(Tabulka41215[[#This Row],[start. č.]]),"-",IF(ISERROR(VLOOKUP(Tabulka41215[[#This Row],[start. č.]],'3. REGISTRACE'!B:F,3,0)),"-",VLOOKUP(Tabulka41215[[#This Row],[start. č.]],'3. REGISTRACE'!B:F,3,0)))</f>
        <v>-</v>
      </c>
      <c r="F26" s="93" t="str">
        <f>IF(ISBLANK(Tabulka41215[[#This Row],[start. č.]]),"-",IF(Tabulka41215[[#This Row],[příjmení a jméno]]="start. č. nebylo registrováno!","-",IF(VLOOKUP(Tabulka41215[[#This Row],[start. č.]],'3. REGISTRACE'!B:F,4,0)=0,"-",VLOOKUP(Tabulka41215[[#This Row],[start. č.]],'3. REGISTRACE'!B:F,4,0))))</f>
        <v>-</v>
      </c>
      <c r="G26" s="92" t="str">
        <f>IF(ISBLANK(Tabulka41215[[#This Row],[start. č.]]),"-",IF(Tabulka41215[[#This Row],[příjmení a jméno]]="start. č. nebylo registrováno!","-",IF(VLOOKUP(Tabulka41215[[#This Row],[start. č.]],'3. REGISTRACE'!B:F,5,0)=0,"-",VLOOKUP(Tabulka41215[[#This Row],[start. č.]],'3. REGISTRACE'!B:F,5,0))))</f>
        <v>-</v>
      </c>
      <c r="H26" s="80" t="str">
        <f>IF(OR(Tabulka41215[[#This Row],[pořadí]]="DNF",Tabulka41215[[#This Row],[pořadí]]=" "),"-",TIME(Tabulka41215[[#This Row],[hod]],Tabulka41215[[#This Row],[min]],Tabulka41215[[#This Row],[sek]]))</f>
        <v>-</v>
      </c>
      <c r="I26" s="92" t="str">
        <f>IF(ISBLANK(Tabulka41215[[#This Row],[start. č.]]),"-",IF(Tabulka41215[[#This Row],[příjmení a jméno]]="start. č. nebylo registrováno!","-",IF(VLOOKUP(Tabulka41215[[#This Row],[start. č.]],'3. REGISTRACE'!B:G,6,0)=0,"-",VLOOKUP(Tabulka41215[[#This Row],[start. č.]],'3. REGISTRACE'!B:G,6,0))))</f>
        <v>-</v>
      </c>
      <c r="J26" s="70"/>
      <c r="K26" s="71"/>
      <c r="L26" s="72"/>
      <c r="M26" s="49" t="str">
        <f>IF(AND(ISBLANK(J26),ISBLANK(K26),ISBLANK(L26)),"-",IF(H26&gt;=MAX(H$9:H26),"ok","chyba!!!"))</f>
        <v>-</v>
      </c>
    </row>
    <row r="27" spans="2:13">
      <c r="B27" s="78" t="str">
        <f t="shared" si="0"/>
        <v xml:space="preserve"> </v>
      </c>
      <c r="C27" s="67"/>
      <c r="D27" s="91" t="str">
        <f>IF(ISBLANK(Tabulka41215[[#This Row],[start. č.]]),"-",IF(ISERROR(VLOOKUP(Tabulka41215[[#This Row],[start. č.]],'3. REGISTRACE'!B:F,2,0)),"start. č. nebylo registrováno!",VLOOKUP(Tabulka41215[[#This Row],[start. č.]],'3. REGISTRACE'!B:F,2,0)))</f>
        <v>-</v>
      </c>
      <c r="E27" s="92" t="str">
        <f>IF(ISBLANK(Tabulka41215[[#This Row],[start. č.]]),"-",IF(ISERROR(VLOOKUP(Tabulka41215[[#This Row],[start. č.]],'3. REGISTRACE'!B:F,3,0)),"-",VLOOKUP(Tabulka41215[[#This Row],[start. č.]],'3. REGISTRACE'!B:F,3,0)))</f>
        <v>-</v>
      </c>
      <c r="F27" s="93" t="str">
        <f>IF(ISBLANK(Tabulka41215[[#This Row],[start. č.]]),"-",IF(Tabulka41215[[#This Row],[příjmení a jméno]]="start. č. nebylo registrováno!","-",IF(VLOOKUP(Tabulka41215[[#This Row],[start. č.]],'3. REGISTRACE'!B:F,4,0)=0,"-",VLOOKUP(Tabulka41215[[#This Row],[start. č.]],'3. REGISTRACE'!B:F,4,0))))</f>
        <v>-</v>
      </c>
      <c r="G27" s="92" t="str">
        <f>IF(ISBLANK(Tabulka41215[[#This Row],[start. č.]]),"-",IF(Tabulka41215[[#This Row],[příjmení a jméno]]="start. č. nebylo registrováno!","-",IF(VLOOKUP(Tabulka41215[[#This Row],[start. č.]],'3. REGISTRACE'!B:F,5,0)=0,"-",VLOOKUP(Tabulka41215[[#This Row],[start. č.]],'3. REGISTRACE'!B:F,5,0))))</f>
        <v>-</v>
      </c>
      <c r="H27" s="80" t="str">
        <f>IF(OR(Tabulka41215[[#This Row],[pořadí]]="DNF",Tabulka41215[[#This Row],[pořadí]]=" "),"-",TIME(Tabulka41215[[#This Row],[hod]],Tabulka41215[[#This Row],[min]],Tabulka41215[[#This Row],[sek]]))</f>
        <v>-</v>
      </c>
      <c r="I27" s="92" t="str">
        <f>IF(ISBLANK(Tabulka41215[[#This Row],[start. č.]]),"-",IF(Tabulka41215[[#This Row],[příjmení a jméno]]="start. č. nebylo registrováno!","-",IF(VLOOKUP(Tabulka41215[[#This Row],[start. č.]],'3. REGISTRACE'!B:G,6,0)=0,"-",VLOOKUP(Tabulka41215[[#This Row],[start. č.]],'3. REGISTRACE'!B:G,6,0))))</f>
        <v>-</v>
      </c>
      <c r="J27" s="70"/>
      <c r="K27" s="71"/>
      <c r="L27" s="72"/>
      <c r="M27" s="49" t="str">
        <f>IF(AND(ISBLANK(J27),ISBLANK(K27),ISBLANK(L27)),"-",IF(H27&gt;=MAX(H$9:H27),"ok","chyba!!!"))</f>
        <v>-</v>
      </c>
    </row>
    <row r="28" spans="2:13">
      <c r="B28" s="78" t="str">
        <f t="shared" si="0"/>
        <v xml:space="preserve"> </v>
      </c>
      <c r="C28" s="67"/>
      <c r="D28" s="91" t="str">
        <f>IF(ISBLANK(Tabulka41215[[#This Row],[start. č.]]),"-",IF(ISERROR(VLOOKUP(Tabulka41215[[#This Row],[start. č.]],'3. REGISTRACE'!B:F,2,0)),"start. č. nebylo registrováno!",VLOOKUP(Tabulka41215[[#This Row],[start. č.]],'3. REGISTRACE'!B:F,2,0)))</f>
        <v>-</v>
      </c>
      <c r="E28" s="92" t="str">
        <f>IF(ISBLANK(Tabulka41215[[#This Row],[start. č.]]),"-",IF(ISERROR(VLOOKUP(Tabulka41215[[#This Row],[start. č.]],'3. REGISTRACE'!B:F,3,0)),"-",VLOOKUP(Tabulka41215[[#This Row],[start. č.]],'3. REGISTRACE'!B:F,3,0)))</f>
        <v>-</v>
      </c>
      <c r="F28" s="93" t="str">
        <f>IF(ISBLANK(Tabulka41215[[#This Row],[start. č.]]),"-",IF(Tabulka41215[[#This Row],[příjmení a jméno]]="start. č. nebylo registrováno!","-",IF(VLOOKUP(Tabulka41215[[#This Row],[start. č.]],'3. REGISTRACE'!B:F,4,0)=0,"-",VLOOKUP(Tabulka41215[[#This Row],[start. č.]],'3. REGISTRACE'!B:F,4,0))))</f>
        <v>-</v>
      </c>
      <c r="G28" s="92" t="str">
        <f>IF(ISBLANK(Tabulka41215[[#This Row],[start. č.]]),"-",IF(Tabulka41215[[#This Row],[příjmení a jméno]]="start. č. nebylo registrováno!","-",IF(VLOOKUP(Tabulka41215[[#This Row],[start. č.]],'3. REGISTRACE'!B:F,5,0)=0,"-",VLOOKUP(Tabulka41215[[#This Row],[start. č.]],'3. REGISTRACE'!B:F,5,0))))</f>
        <v>-</v>
      </c>
      <c r="H28" s="80" t="str">
        <f>IF(OR(Tabulka41215[[#This Row],[pořadí]]="DNF",Tabulka41215[[#This Row],[pořadí]]=" "),"-",TIME(Tabulka41215[[#This Row],[hod]],Tabulka41215[[#This Row],[min]],Tabulka41215[[#This Row],[sek]]))</f>
        <v>-</v>
      </c>
      <c r="I28" s="92" t="str">
        <f>IF(ISBLANK(Tabulka41215[[#This Row],[start. č.]]),"-",IF(Tabulka41215[[#This Row],[příjmení a jméno]]="start. č. nebylo registrováno!","-",IF(VLOOKUP(Tabulka41215[[#This Row],[start. č.]],'3. REGISTRACE'!B:G,6,0)=0,"-",VLOOKUP(Tabulka41215[[#This Row],[start. č.]],'3. REGISTRACE'!B:G,6,0))))</f>
        <v>-</v>
      </c>
      <c r="J28" s="70"/>
      <c r="K28" s="71"/>
      <c r="L28" s="72"/>
      <c r="M28" s="49" t="str">
        <f>IF(AND(ISBLANK(J28),ISBLANK(K28),ISBLANK(L28)),"-",IF(H28&gt;=MAX(H$9:H28),"ok","chyba!!!"))</f>
        <v>-</v>
      </c>
    </row>
    <row r="29" spans="2:13">
      <c r="B29" s="78" t="str">
        <f t="shared" si="0"/>
        <v xml:space="preserve"> </v>
      </c>
      <c r="C29" s="67"/>
      <c r="D29" s="91" t="str">
        <f>IF(ISBLANK(Tabulka41215[[#This Row],[start. č.]]),"-",IF(ISERROR(VLOOKUP(Tabulka41215[[#This Row],[start. č.]],'3. REGISTRACE'!B:F,2,0)),"start. č. nebylo registrováno!",VLOOKUP(Tabulka41215[[#This Row],[start. č.]],'3. REGISTRACE'!B:F,2,0)))</f>
        <v>-</v>
      </c>
      <c r="E29" s="92" t="str">
        <f>IF(ISBLANK(Tabulka41215[[#This Row],[start. č.]]),"-",IF(ISERROR(VLOOKUP(Tabulka41215[[#This Row],[start. č.]],'3. REGISTRACE'!B:F,3,0)),"-",VLOOKUP(Tabulka41215[[#This Row],[start. č.]],'3. REGISTRACE'!B:F,3,0)))</f>
        <v>-</v>
      </c>
      <c r="F29" s="93" t="str">
        <f>IF(ISBLANK(Tabulka41215[[#This Row],[start. č.]]),"-",IF(Tabulka41215[[#This Row],[příjmení a jméno]]="start. č. nebylo registrováno!","-",IF(VLOOKUP(Tabulka41215[[#This Row],[start. č.]],'3. REGISTRACE'!B:F,4,0)=0,"-",VLOOKUP(Tabulka41215[[#This Row],[start. č.]],'3. REGISTRACE'!B:F,4,0))))</f>
        <v>-</v>
      </c>
      <c r="G29" s="92" t="str">
        <f>IF(ISBLANK(Tabulka41215[[#This Row],[start. č.]]),"-",IF(Tabulka41215[[#This Row],[příjmení a jméno]]="start. č. nebylo registrováno!","-",IF(VLOOKUP(Tabulka41215[[#This Row],[start. č.]],'3. REGISTRACE'!B:F,5,0)=0,"-",VLOOKUP(Tabulka41215[[#This Row],[start. č.]],'3. REGISTRACE'!B:F,5,0))))</f>
        <v>-</v>
      </c>
      <c r="H29" s="80" t="str">
        <f>IF(OR(Tabulka41215[[#This Row],[pořadí]]="DNF",Tabulka41215[[#This Row],[pořadí]]=" "),"-",TIME(Tabulka41215[[#This Row],[hod]],Tabulka41215[[#This Row],[min]],Tabulka41215[[#This Row],[sek]]))</f>
        <v>-</v>
      </c>
      <c r="I29" s="92" t="str">
        <f>IF(ISBLANK(Tabulka41215[[#This Row],[start. č.]]),"-",IF(Tabulka41215[[#This Row],[příjmení a jméno]]="start. č. nebylo registrováno!","-",IF(VLOOKUP(Tabulka41215[[#This Row],[start. č.]],'3. REGISTRACE'!B:G,6,0)=0,"-",VLOOKUP(Tabulka41215[[#This Row],[start. č.]],'3. REGISTRACE'!B:G,6,0))))</f>
        <v>-</v>
      </c>
      <c r="J29" s="70"/>
      <c r="K29" s="71"/>
      <c r="L29" s="72"/>
      <c r="M29" s="49" t="str">
        <f>IF(AND(ISBLANK(J29),ISBLANK(K29),ISBLANK(L29)),"-",IF(H29&gt;=MAX(H$9:H29),"ok","chyba!!!"))</f>
        <v>-</v>
      </c>
    </row>
    <row r="30" spans="2:13">
      <c r="B30" s="78" t="str">
        <f t="shared" si="0"/>
        <v xml:space="preserve"> </v>
      </c>
      <c r="C30" s="67"/>
      <c r="D30" s="91" t="str">
        <f>IF(ISBLANK(Tabulka41215[[#This Row],[start. č.]]),"-",IF(ISERROR(VLOOKUP(Tabulka41215[[#This Row],[start. č.]],'3. REGISTRACE'!B:F,2,0)),"start. č. nebylo registrováno!",VLOOKUP(Tabulka41215[[#This Row],[start. č.]],'3. REGISTRACE'!B:F,2,0)))</f>
        <v>-</v>
      </c>
      <c r="E30" s="92" t="str">
        <f>IF(ISBLANK(Tabulka41215[[#This Row],[start. č.]]),"-",IF(ISERROR(VLOOKUP(Tabulka41215[[#This Row],[start. č.]],'3. REGISTRACE'!B:F,3,0)),"-",VLOOKUP(Tabulka41215[[#This Row],[start. č.]],'3. REGISTRACE'!B:F,3,0)))</f>
        <v>-</v>
      </c>
      <c r="F30" s="93" t="str">
        <f>IF(ISBLANK(Tabulka41215[[#This Row],[start. č.]]),"-",IF(Tabulka41215[[#This Row],[příjmení a jméno]]="start. č. nebylo registrováno!","-",IF(VLOOKUP(Tabulka41215[[#This Row],[start. č.]],'3. REGISTRACE'!B:F,4,0)=0,"-",VLOOKUP(Tabulka41215[[#This Row],[start. č.]],'3. REGISTRACE'!B:F,4,0))))</f>
        <v>-</v>
      </c>
      <c r="G30" s="92" t="str">
        <f>IF(ISBLANK(Tabulka41215[[#This Row],[start. č.]]),"-",IF(Tabulka41215[[#This Row],[příjmení a jméno]]="start. č. nebylo registrováno!","-",IF(VLOOKUP(Tabulka41215[[#This Row],[start. č.]],'3. REGISTRACE'!B:F,5,0)=0,"-",VLOOKUP(Tabulka41215[[#This Row],[start. č.]],'3. REGISTRACE'!B:F,5,0))))</f>
        <v>-</v>
      </c>
      <c r="H30" s="80" t="str">
        <f>IF(OR(Tabulka41215[[#This Row],[pořadí]]="DNF",Tabulka41215[[#This Row],[pořadí]]=" "),"-",TIME(Tabulka41215[[#This Row],[hod]],Tabulka41215[[#This Row],[min]],Tabulka41215[[#This Row],[sek]]))</f>
        <v>-</v>
      </c>
      <c r="I30" s="92" t="str">
        <f>IF(ISBLANK(Tabulka41215[[#This Row],[start. č.]]),"-",IF(Tabulka41215[[#This Row],[příjmení a jméno]]="start. č. nebylo registrováno!","-",IF(VLOOKUP(Tabulka41215[[#This Row],[start. č.]],'3. REGISTRACE'!B:G,6,0)=0,"-",VLOOKUP(Tabulka41215[[#This Row],[start. č.]],'3. REGISTRACE'!B:G,6,0))))</f>
        <v>-</v>
      </c>
      <c r="J30" s="70"/>
      <c r="K30" s="71"/>
      <c r="L30" s="72"/>
      <c r="M30" s="49" t="str">
        <f>IF(AND(ISBLANK(J30),ISBLANK(K30),ISBLANK(L30)),"-",IF(H30&gt;=MAX(H$9:H30),"ok","chyba!!!"))</f>
        <v>-</v>
      </c>
    </row>
    <row r="31" spans="2:13">
      <c r="B31" s="78" t="str">
        <f t="shared" si="0"/>
        <v xml:space="preserve"> </v>
      </c>
      <c r="C31" s="67"/>
      <c r="D31" s="91" t="str">
        <f>IF(ISBLANK(Tabulka41215[[#This Row],[start. č.]]),"-",IF(ISERROR(VLOOKUP(Tabulka41215[[#This Row],[start. č.]],'3. REGISTRACE'!B:F,2,0)),"start. č. nebylo registrováno!",VLOOKUP(Tabulka41215[[#This Row],[start. č.]],'3. REGISTRACE'!B:F,2,0)))</f>
        <v>-</v>
      </c>
      <c r="E31" s="92" t="str">
        <f>IF(ISBLANK(Tabulka41215[[#This Row],[start. č.]]),"-",IF(ISERROR(VLOOKUP(Tabulka41215[[#This Row],[start. č.]],'3. REGISTRACE'!B:F,3,0)),"-",VLOOKUP(Tabulka41215[[#This Row],[start. č.]],'3. REGISTRACE'!B:F,3,0)))</f>
        <v>-</v>
      </c>
      <c r="F31" s="93" t="str">
        <f>IF(ISBLANK(Tabulka41215[[#This Row],[start. č.]]),"-",IF(Tabulka41215[[#This Row],[příjmení a jméno]]="start. č. nebylo registrováno!","-",IF(VLOOKUP(Tabulka41215[[#This Row],[start. č.]],'3. REGISTRACE'!B:F,4,0)=0,"-",VLOOKUP(Tabulka41215[[#This Row],[start. č.]],'3. REGISTRACE'!B:F,4,0))))</f>
        <v>-</v>
      </c>
      <c r="G31" s="92" t="str">
        <f>IF(ISBLANK(Tabulka41215[[#This Row],[start. č.]]),"-",IF(Tabulka41215[[#This Row],[příjmení a jméno]]="start. č. nebylo registrováno!","-",IF(VLOOKUP(Tabulka41215[[#This Row],[start. č.]],'3. REGISTRACE'!B:F,5,0)=0,"-",VLOOKUP(Tabulka41215[[#This Row],[start. č.]],'3. REGISTRACE'!B:F,5,0))))</f>
        <v>-</v>
      </c>
      <c r="H31" s="80" t="str">
        <f>IF(OR(Tabulka41215[[#This Row],[pořadí]]="DNF",Tabulka41215[[#This Row],[pořadí]]=" "),"-",TIME(Tabulka41215[[#This Row],[hod]],Tabulka41215[[#This Row],[min]],Tabulka41215[[#This Row],[sek]]))</f>
        <v>-</v>
      </c>
      <c r="I31" s="92" t="str">
        <f>IF(ISBLANK(Tabulka41215[[#This Row],[start. č.]]),"-",IF(Tabulka41215[[#This Row],[příjmení a jméno]]="start. č. nebylo registrováno!","-",IF(VLOOKUP(Tabulka41215[[#This Row],[start. č.]],'3. REGISTRACE'!B:G,6,0)=0,"-",VLOOKUP(Tabulka41215[[#This Row],[start. č.]],'3. REGISTRACE'!B:G,6,0))))</f>
        <v>-</v>
      </c>
      <c r="J31" s="70"/>
      <c r="K31" s="71"/>
      <c r="L31" s="72"/>
      <c r="M31" s="49" t="str">
        <f>IF(AND(ISBLANK(J31),ISBLANK(K31),ISBLANK(L31)),"-",IF(H31&gt;=MAX(H$9:H31),"ok","chyba!!!"))</f>
        <v>-</v>
      </c>
    </row>
    <row r="32" spans="2:13">
      <c r="B32" s="78" t="str">
        <f t="shared" si="0"/>
        <v xml:space="preserve"> </v>
      </c>
      <c r="C32" s="67"/>
      <c r="D32" s="91" t="str">
        <f>IF(ISBLANK(Tabulka41215[[#This Row],[start. č.]]),"-",IF(ISERROR(VLOOKUP(Tabulka41215[[#This Row],[start. č.]],'3. REGISTRACE'!B:F,2,0)),"start. č. nebylo registrováno!",VLOOKUP(Tabulka41215[[#This Row],[start. č.]],'3. REGISTRACE'!B:F,2,0)))</f>
        <v>-</v>
      </c>
      <c r="E32" s="92" t="str">
        <f>IF(ISBLANK(Tabulka41215[[#This Row],[start. č.]]),"-",IF(ISERROR(VLOOKUP(Tabulka41215[[#This Row],[start. č.]],'3. REGISTRACE'!B:F,3,0)),"-",VLOOKUP(Tabulka41215[[#This Row],[start. č.]],'3. REGISTRACE'!B:F,3,0)))</f>
        <v>-</v>
      </c>
      <c r="F32" s="93" t="str">
        <f>IF(ISBLANK(Tabulka41215[[#This Row],[start. č.]]),"-",IF(Tabulka41215[[#This Row],[příjmení a jméno]]="start. č. nebylo registrováno!","-",IF(VLOOKUP(Tabulka41215[[#This Row],[start. č.]],'3. REGISTRACE'!B:F,4,0)=0,"-",VLOOKUP(Tabulka41215[[#This Row],[start. č.]],'3. REGISTRACE'!B:F,4,0))))</f>
        <v>-</v>
      </c>
      <c r="G32" s="92" t="str">
        <f>IF(ISBLANK(Tabulka41215[[#This Row],[start. č.]]),"-",IF(Tabulka41215[[#This Row],[příjmení a jméno]]="start. č. nebylo registrováno!","-",IF(VLOOKUP(Tabulka41215[[#This Row],[start. č.]],'3. REGISTRACE'!B:F,5,0)=0,"-",VLOOKUP(Tabulka41215[[#This Row],[start. č.]],'3. REGISTRACE'!B:F,5,0))))</f>
        <v>-</v>
      </c>
      <c r="H32" s="80" t="str">
        <f>IF(OR(Tabulka41215[[#This Row],[pořadí]]="DNF",Tabulka41215[[#This Row],[pořadí]]=" "),"-",TIME(Tabulka41215[[#This Row],[hod]],Tabulka41215[[#This Row],[min]],Tabulka41215[[#This Row],[sek]]))</f>
        <v>-</v>
      </c>
      <c r="I32" s="92" t="str">
        <f>IF(ISBLANK(Tabulka41215[[#This Row],[start. č.]]),"-",IF(Tabulka41215[[#This Row],[příjmení a jméno]]="start. č. nebylo registrováno!","-",IF(VLOOKUP(Tabulka41215[[#This Row],[start. č.]],'3. REGISTRACE'!B:G,6,0)=0,"-",VLOOKUP(Tabulka41215[[#This Row],[start. č.]],'3. REGISTRACE'!B:G,6,0))))</f>
        <v>-</v>
      </c>
      <c r="J32" s="70"/>
      <c r="K32" s="71"/>
      <c r="L32" s="72"/>
      <c r="M32" s="49" t="str">
        <f>IF(AND(ISBLANK(J32),ISBLANK(K32),ISBLANK(L32)),"-",IF(H32&gt;=MAX(H$9:H32),"ok","chyba!!!"))</f>
        <v>-</v>
      </c>
    </row>
    <row r="33" spans="2:13">
      <c r="B33" s="78" t="str">
        <f t="shared" si="0"/>
        <v xml:space="preserve"> </v>
      </c>
      <c r="C33" s="67"/>
      <c r="D33" s="91" t="str">
        <f>IF(ISBLANK(Tabulka41215[[#This Row],[start. č.]]),"-",IF(ISERROR(VLOOKUP(Tabulka41215[[#This Row],[start. č.]],'3. REGISTRACE'!B:F,2,0)),"start. č. nebylo registrováno!",VLOOKUP(Tabulka41215[[#This Row],[start. č.]],'3. REGISTRACE'!B:F,2,0)))</f>
        <v>-</v>
      </c>
      <c r="E33" s="92" t="str">
        <f>IF(ISBLANK(Tabulka41215[[#This Row],[start. č.]]),"-",IF(ISERROR(VLOOKUP(Tabulka41215[[#This Row],[start. č.]],'3. REGISTRACE'!B:F,3,0)),"-",VLOOKUP(Tabulka41215[[#This Row],[start. č.]],'3. REGISTRACE'!B:F,3,0)))</f>
        <v>-</v>
      </c>
      <c r="F33" s="93" t="str">
        <f>IF(ISBLANK(Tabulka41215[[#This Row],[start. č.]]),"-",IF(Tabulka41215[[#This Row],[příjmení a jméno]]="start. č. nebylo registrováno!","-",IF(VLOOKUP(Tabulka41215[[#This Row],[start. č.]],'3. REGISTRACE'!B:F,4,0)=0,"-",VLOOKUP(Tabulka41215[[#This Row],[start. č.]],'3. REGISTRACE'!B:F,4,0))))</f>
        <v>-</v>
      </c>
      <c r="G33" s="92" t="str">
        <f>IF(ISBLANK(Tabulka41215[[#This Row],[start. č.]]),"-",IF(Tabulka41215[[#This Row],[příjmení a jméno]]="start. č. nebylo registrováno!","-",IF(VLOOKUP(Tabulka41215[[#This Row],[start. č.]],'3. REGISTRACE'!B:F,5,0)=0,"-",VLOOKUP(Tabulka41215[[#This Row],[start. č.]],'3. REGISTRACE'!B:F,5,0))))</f>
        <v>-</v>
      </c>
      <c r="H33" s="80" t="str">
        <f>IF(OR(Tabulka41215[[#This Row],[pořadí]]="DNF",Tabulka41215[[#This Row],[pořadí]]=" "),"-",TIME(Tabulka41215[[#This Row],[hod]],Tabulka41215[[#This Row],[min]],Tabulka41215[[#This Row],[sek]]))</f>
        <v>-</v>
      </c>
      <c r="I33" s="92" t="str">
        <f>IF(ISBLANK(Tabulka41215[[#This Row],[start. č.]]),"-",IF(Tabulka41215[[#This Row],[příjmení a jméno]]="start. č. nebylo registrováno!","-",IF(VLOOKUP(Tabulka41215[[#This Row],[start. č.]],'3. REGISTRACE'!B:G,6,0)=0,"-",VLOOKUP(Tabulka41215[[#This Row],[start. č.]],'3. REGISTRACE'!B:G,6,0))))</f>
        <v>-</v>
      </c>
      <c r="J33" s="70"/>
      <c r="K33" s="71"/>
      <c r="L33" s="72"/>
      <c r="M33" s="49" t="str">
        <f>IF(AND(ISBLANK(J33),ISBLANK(K33),ISBLANK(L33)),"-",IF(H33&gt;=MAX(H$9:H33),"ok","chyba!!!"))</f>
        <v>-</v>
      </c>
    </row>
    <row r="39" spans="2:13">
      <c r="B39" s="1" t="s">
        <v>13</v>
      </c>
      <c r="C39" s="2" t="s">
        <v>0</v>
      </c>
      <c r="D39" s="1" t="s">
        <v>14</v>
      </c>
      <c r="E39" s="2" t="s">
        <v>3</v>
      </c>
      <c r="F39" s="1" t="s">
        <v>1</v>
      </c>
      <c r="G39" s="2" t="s">
        <v>2</v>
      </c>
      <c r="H39" s="40" t="s">
        <v>18</v>
      </c>
      <c r="I39" s="2" t="s">
        <v>5</v>
      </c>
      <c r="J39" s="2" t="s">
        <v>15</v>
      </c>
      <c r="K39" s="2" t="s">
        <v>16</v>
      </c>
      <c r="L39" s="2" t="s">
        <v>17</v>
      </c>
      <c r="M39" s="48" t="s">
        <v>84</v>
      </c>
    </row>
    <row r="40" spans="2:13">
      <c r="B40" s="78">
        <f t="shared" ref="B40:B64" si="1">IF(B39="pořadí",1,IF(AND(J40=99,K40=99,L40=99),"DNF",IF(D40="-"," ",B39+1)))</f>
        <v>1</v>
      </c>
      <c r="C40" s="41">
        <v>87</v>
      </c>
      <c r="D40" s="76" t="str">
        <f>IF(ISBLANK(Tabulka41216[[#This Row],[start. č.]]),"-",IF(ISERROR(VLOOKUP(Tabulka41216[[#This Row],[start. č.]],'3. REGISTRACE'!B:F,2,0)),"start. č. nebylo registrováno!",VLOOKUP(Tabulka41216[[#This Row],[start. č.]],'3. REGISTRACE'!B:F,2,0)))</f>
        <v>Štěpánová Natálie</v>
      </c>
      <c r="E40" s="77">
        <f>IF(ISBLANK(Tabulka41216[[#This Row],[start. č.]]),"-",IF(ISERROR(VLOOKUP(Tabulka41216[[#This Row],[start. č.]],'3. REGISTRACE'!B:F,3,0)),"-",VLOOKUP(Tabulka41216[[#This Row],[start. č.]],'3. REGISTRACE'!B:F,3,0)))</f>
        <v>2006</v>
      </c>
      <c r="F40" s="79" t="str">
        <f>IF(ISBLANK(Tabulka41216[[#This Row],[start. č.]]),"-",IF(Tabulka41216[[#This Row],[příjmení a jméno]]="start. č. nebylo registrováno!","-",IF(VLOOKUP(Tabulka41216[[#This Row],[start. č.]],'3. REGISTRACE'!B:F,4,0)=0,"-",VLOOKUP(Tabulka41216[[#This Row],[start. č.]],'3. REGISTRACE'!B:F,4,0))))</f>
        <v>Prachatice</v>
      </c>
      <c r="G40" s="77" t="str">
        <f>IF(ISBLANK(Tabulka41216[[#This Row],[start. č.]]),"-",IF(Tabulka41216[[#This Row],[příjmení a jméno]]="start. č. nebylo registrováno!","-",IF(VLOOKUP(Tabulka41216[[#This Row],[start. č.]],'3. REGISTRACE'!B:F,5,0)=0,"-",VLOOKUP(Tabulka41216[[#This Row],[start. č.]],'3. REGISTRACE'!B:F,5,0))))</f>
        <v>Z</v>
      </c>
      <c r="H40" s="80">
        <f>IF(OR(Tabulka41216[[#This Row],[pořadí]]="DNF",Tabulka41216[[#This Row],[pořadí]]=" "),"-",TIME(Tabulka41216[[#This Row],[hod]],Tabulka41216[[#This Row],[min]],Tabulka41216[[#This Row],[sek]]))</f>
        <v>3.2060185185185191E-3</v>
      </c>
      <c r="I40" s="77" t="str">
        <f>IF(ISBLANK(Tabulka41216[[#This Row],[start. č.]]),"-",IF(Tabulka41216[[#This Row],[příjmení a jméno]]="start. č. nebylo registrováno!","-",IF(VLOOKUP(Tabulka41216[[#This Row],[start. č.]],'3. REGISTRACE'!B:G,6,0)=0,"-",VLOOKUP(Tabulka41216[[#This Row],[start. č.]],'3. REGISTRACE'!B:G,6,0))))</f>
        <v>Starší žactvo D</v>
      </c>
      <c r="J40" s="46">
        <v>0</v>
      </c>
      <c r="K40" s="43">
        <v>4</v>
      </c>
      <c r="L40" s="47">
        <v>37</v>
      </c>
      <c r="M40" s="68" t="str">
        <f>IF(AND(ISBLANK(J40),ISBLANK(K40),ISBLANK(L40)),"-",IF(H40&gt;=MAX(H$40:H40),"ok","chyba!!!"))</f>
        <v>ok</v>
      </c>
    </row>
    <row r="41" spans="2:13">
      <c r="B41" s="78">
        <f t="shared" si="1"/>
        <v>2</v>
      </c>
      <c r="C41" s="41">
        <v>43</v>
      </c>
      <c r="D41" s="76" t="str">
        <f>IF(ISBLANK(Tabulka41216[[#This Row],[start. č.]]),"-",IF(ISERROR(VLOOKUP(Tabulka41216[[#This Row],[start. č.]],'3. REGISTRACE'!B:F,2,0)),"start. č. nebylo registrováno!",VLOOKUP(Tabulka41216[[#This Row],[start. č.]],'3. REGISTRACE'!B:F,2,0)))</f>
        <v>Smržová Beáta</v>
      </c>
      <c r="E41" s="77">
        <f>IF(ISBLANK(Tabulka41216[[#This Row],[start. č.]]),"-",IF(ISERROR(VLOOKUP(Tabulka41216[[#This Row],[start. č.]],'3. REGISTRACE'!B:F,3,0)),"-",VLOOKUP(Tabulka41216[[#This Row],[start. č.]],'3. REGISTRACE'!B:F,3,0)))</f>
        <v>2005</v>
      </c>
      <c r="F41" s="79" t="str">
        <f>IF(ISBLANK(Tabulka41216[[#This Row],[start. č.]]),"-",IF(Tabulka41216[[#This Row],[příjmení a jméno]]="start. č. nebylo registrováno!","-",IF(VLOOKUP(Tabulka41216[[#This Row],[start. č.]],'3. REGISTRACE'!B:F,4,0)=0,"-",VLOOKUP(Tabulka41216[[#This Row],[start. č.]],'3. REGISTRACE'!B:F,4,0))))</f>
        <v>Nové Homole</v>
      </c>
      <c r="G41" s="77" t="str">
        <f>IF(ISBLANK(Tabulka41216[[#This Row],[start. č.]]),"-",IF(Tabulka41216[[#This Row],[příjmení a jméno]]="start. č. nebylo registrováno!","-",IF(VLOOKUP(Tabulka41216[[#This Row],[start. č.]],'3. REGISTRACE'!B:F,5,0)=0,"-",VLOOKUP(Tabulka41216[[#This Row],[start. č.]],'3. REGISTRACE'!B:F,5,0))))</f>
        <v>Z</v>
      </c>
      <c r="H41" s="80">
        <f>IF(OR(Tabulka41216[[#This Row],[pořadí]]="DNF",Tabulka41216[[#This Row],[pořadí]]=" "),"-",TIME(Tabulka41216[[#This Row],[hod]],Tabulka41216[[#This Row],[min]],Tabulka41216[[#This Row],[sek]]))</f>
        <v>3.2638888888888891E-3</v>
      </c>
      <c r="I41" s="77" t="str">
        <f>IF(ISBLANK(Tabulka41216[[#This Row],[start. č.]]),"-",IF(Tabulka41216[[#This Row],[příjmení a jméno]]="start. č. nebylo registrováno!","-",IF(VLOOKUP(Tabulka41216[[#This Row],[start. č.]],'3. REGISTRACE'!B:G,6,0)=0,"-",VLOOKUP(Tabulka41216[[#This Row],[start. č.]],'3. REGISTRACE'!B:G,6,0))))</f>
        <v>Starší žactvo D</v>
      </c>
      <c r="J41" s="46">
        <v>0</v>
      </c>
      <c r="K41" s="43">
        <v>4</v>
      </c>
      <c r="L41" s="47">
        <v>42</v>
      </c>
      <c r="M41" s="68" t="str">
        <f>IF(AND(ISBLANK(J41),ISBLANK(K41),ISBLANK(L41)),"-",IF(H41&gt;=MAX(H$40:H41),"ok","chyba!!!"))</f>
        <v>ok</v>
      </c>
    </row>
    <row r="42" spans="2:13">
      <c r="B42" s="78">
        <f t="shared" si="1"/>
        <v>3</v>
      </c>
      <c r="C42" s="41">
        <v>39</v>
      </c>
      <c r="D42" s="76" t="str">
        <f>IF(ISBLANK(Tabulka41216[[#This Row],[start. č.]]),"-",IF(ISERROR(VLOOKUP(Tabulka41216[[#This Row],[start. č.]],'3. REGISTRACE'!B:F,2,0)),"start. č. nebylo registrováno!",VLOOKUP(Tabulka41216[[#This Row],[start. č.]],'3. REGISTRACE'!B:F,2,0)))</f>
        <v>Buchlovská Markéta</v>
      </c>
      <c r="E42" s="77">
        <f>IF(ISBLANK(Tabulka41216[[#This Row],[start. č.]]),"-",IF(ISERROR(VLOOKUP(Tabulka41216[[#This Row],[start. č.]],'3. REGISTRACE'!B:F,3,0)),"-",VLOOKUP(Tabulka41216[[#This Row],[start. č.]],'3. REGISTRACE'!B:F,3,0)))</f>
        <v>2006</v>
      </c>
      <c r="F42" s="79" t="str">
        <f>IF(ISBLANK(Tabulka41216[[#This Row],[start. č.]]),"-",IF(Tabulka41216[[#This Row],[příjmení a jméno]]="start. č. nebylo registrováno!","-",IF(VLOOKUP(Tabulka41216[[#This Row],[start. č.]],'3. REGISTRACE'!B:F,4,0)=0,"-",VLOOKUP(Tabulka41216[[#This Row],[start. č.]],'3. REGISTRACE'!B:F,4,0))))</f>
        <v>Prachatice</v>
      </c>
      <c r="G42" s="77" t="str">
        <f>IF(ISBLANK(Tabulka41216[[#This Row],[start. č.]]),"-",IF(Tabulka41216[[#This Row],[příjmení a jméno]]="start. č. nebylo registrováno!","-",IF(VLOOKUP(Tabulka41216[[#This Row],[start. č.]],'3. REGISTRACE'!B:F,5,0)=0,"-",VLOOKUP(Tabulka41216[[#This Row],[start. č.]],'3. REGISTRACE'!B:F,5,0))))</f>
        <v>Z</v>
      </c>
      <c r="H42" s="80">
        <f>IF(OR(Tabulka41216[[#This Row],[pořadí]]="DNF",Tabulka41216[[#This Row],[pořadí]]=" "),"-",TIME(Tabulka41216[[#This Row],[hod]],Tabulka41216[[#This Row],[min]],Tabulka41216[[#This Row],[sek]]))</f>
        <v>3.6805555555555554E-3</v>
      </c>
      <c r="I42" s="77" t="str">
        <f>IF(ISBLANK(Tabulka41216[[#This Row],[start. č.]]),"-",IF(Tabulka41216[[#This Row],[příjmení a jméno]]="start. č. nebylo registrováno!","-",IF(VLOOKUP(Tabulka41216[[#This Row],[start. č.]],'3. REGISTRACE'!B:G,6,0)=0,"-",VLOOKUP(Tabulka41216[[#This Row],[start. č.]],'3. REGISTRACE'!B:G,6,0))))</f>
        <v>Starší žactvo D</v>
      </c>
      <c r="J42" s="46">
        <v>0</v>
      </c>
      <c r="K42" s="43">
        <v>5</v>
      </c>
      <c r="L42" s="47">
        <v>18</v>
      </c>
      <c r="M42" s="68" t="str">
        <f>IF(AND(ISBLANK(J42),ISBLANK(K42),ISBLANK(L42)),"-",IF(H42&gt;=MAX(H$40:H42),"ok","chyba!!!"))</f>
        <v>ok</v>
      </c>
    </row>
    <row r="43" spans="2:13">
      <c r="B43" s="78" t="str">
        <f t="shared" si="1"/>
        <v xml:space="preserve"> </v>
      </c>
      <c r="C43" s="67"/>
      <c r="D43" s="91" t="str">
        <f>IF(ISBLANK(Tabulka41216[[#This Row],[start. č.]]),"-",IF(ISERROR(VLOOKUP(Tabulka41216[[#This Row],[start. č.]],'3. REGISTRACE'!B:F,2,0)),"start. č. nebylo registrováno!",VLOOKUP(Tabulka41216[[#This Row],[start. č.]],'3. REGISTRACE'!B:F,2,0)))</f>
        <v>-</v>
      </c>
      <c r="E43" s="92" t="str">
        <f>IF(ISBLANK(Tabulka41216[[#This Row],[start. č.]]),"-",IF(ISERROR(VLOOKUP(Tabulka41216[[#This Row],[start. č.]],'3. REGISTRACE'!B:F,3,0)),"-",VLOOKUP(Tabulka41216[[#This Row],[start. č.]],'3. REGISTRACE'!B:F,3,0)))</f>
        <v>-</v>
      </c>
      <c r="F43" s="93" t="str">
        <f>IF(ISBLANK(Tabulka41216[[#This Row],[start. č.]]),"-",IF(Tabulka41216[[#This Row],[příjmení a jméno]]="start. č. nebylo registrováno!","-",IF(VLOOKUP(Tabulka41216[[#This Row],[start. č.]],'3. REGISTRACE'!B:F,4,0)=0,"-",VLOOKUP(Tabulka41216[[#This Row],[start. č.]],'3. REGISTRACE'!B:F,4,0))))</f>
        <v>-</v>
      </c>
      <c r="G43" s="92" t="str">
        <f>IF(ISBLANK(Tabulka41216[[#This Row],[start. č.]]),"-",IF(Tabulka41216[[#This Row],[příjmení a jméno]]="start. č. nebylo registrováno!","-",IF(VLOOKUP(Tabulka41216[[#This Row],[start. č.]],'3. REGISTRACE'!B:F,5,0)=0,"-",VLOOKUP(Tabulka41216[[#This Row],[start. č.]],'3. REGISTRACE'!B:F,5,0))))</f>
        <v>-</v>
      </c>
      <c r="H43" s="80" t="str">
        <f>IF(OR(Tabulka41216[[#This Row],[pořadí]]="DNF",Tabulka41216[[#This Row],[pořadí]]=" "),"-",TIME(Tabulka41216[[#This Row],[hod]],Tabulka41216[[#This Row],[min]],Tabulka41216[[#This Row],[sek]]))</f>
        <v>-</v>
      </c>
      <c r="I43" s="92" t="str">
        <f>IF(ISBLANK(Tabulka41216[[#This Row],[start. č.]]),"-",IF(Tabulka41216[[#This Row],[příjmení a jméno]]="start. č. nebylo registrováno!","-",IF(VLOOKUP(Tabulka41216[[#This Row],[start. č.]],'3. REGISTRACE'!B:G,6,0)=0,"-",VLOOKUP(Tabulka41216[[#This Row],[start. č.]],'3. REGISTRACE'!B:G,6,0))))</f>
        <v>-</v>
      </c>
      <c r="J43" s="70"/>
      <c r="K43" s="71"/>
      <c r="L43" s="72"/>
      <c r="M43" s="68" t="str">
        <f>IF(AND(ISBLANK(J43),ISBLANK(K43),ISBLANK(L43)),"-",IF(H43&gt;=MAX(H$40:H43),"ok","chyba!!!"))</f>
        <v>-</v>
      </c>
    </row>
    <row r="44" spans="2:13">
      <c r="B44" s="78" t="str">
        <f t="shared" si="1"/>
        <v xml:space="preserve"> </v>
      </c>
      <c r="C44" s="67"/>
      <c r="D44" s="91" t="str">
        <f>IF(ISBLANK(Tabulka41216[[#This Row],[start. č.]]),"-",IF(ISERROR(VLOOKUP(Tabulka41216[[#This Row],[start. č.]],'3. REGISTRACE'!B:F,2,0)),"start. č. nebylo registrováno!",VLOOKUP(Tabulka41216[[#This Row],[start. č.]],'3. REGISTRACE'!B:F,2,0)))</f>
        <v>-</v>
      </c>
      <c r="E44" s="92" t="str">
        <f>IF(ISBLANK(Tabulka41216[[#This Row],[start. č.]]),"-",IF(ISERROR(VLOOKUP(Tabulka41216[[#This Row],[start. č.]],'3. REGISTRACE'!B:F,3,0)),"-",VLOOKUP(Tabulka41216[[#This Row],[start. č.]],'3. REGISTRACE'!B:F,3,0)))</f>
        <v>-</v>
      </c>
      <c r="F44" s="93" t="str">
        <f>IF(ISBLANK(Tabulka41216[[#This Row],[start. č.]]),"-",IF(Tabulka41216[[#This Row],[příjmení a jméno]]="start. č. nebylo registrováno!","-",IF(VLOOKUP(Tabulka41216[[#This Row],[start. č.]],'3. REGISTRACE'!B:F,4,0)=0,"-",VLOOKUP(Tabulka41216[[#This Row],[start. č.]],'3. REGISTRACE'!B:F,4,0))))</f>
        <v>-</v>
      </c>
      <c r="G44" s="92" t="str">
        <f>IF(ISBLANK(Tabulka41216[[#This Row],[start. č.]]),"-",IF(Tabulka41216[[#This Row],[příjmení a jméno]]="start. č. nebylo registrováno!","-",IF(VLOOKUP(Tabulka41216[[#This Row],[start. č.]],'3. REGISTRACE'!B:F,5,0)=0,"-",VLOOKUP(Tabulka41216[[#This Row],[start. č.]],'3. REGISTRACE'!B:F,5,0))))</f>
        <v>-</v>
      </c>
      <c r="H44" s="80" t="str">
        <f>IF(OR(Tabulka41216[[#This Row],[pořadí]]="DNF",Tabulka41216[[#This Row],[pořadí]]=" "),"-",TIME(Tabulka41216[[#This Row],[hod]],Tabulka41216[[#This Row],[min]],Tabulka41216[[#This Row],[sek]]))</f>
        <v>-</v>
      </c>
      <c r="I44" s="92" t="str">
        <f>IF(ISBLANK(Tabulka41216[[#This Row],[start. č.]]),"-",IF(Tabulka41216[[#This Row],[příjmení a jméno]]="start. č. nebylo registrováno!","-",IF(VLOOKUP(Tabulka41216[[#This Row],[start. č.]],'3. REGISTRACE'!B:G,6,0)=0,"-",VLOOKUP(Tabulka41216[[#This Row],[start. č.]],'3. REGISTRACE'!B:G,6,0))))</f>
        <v>-</v>
      </c>
      <c r="J44" s="70"/>
      <c r="K44" s="71"/>
      <c r="L44" s="72"/>
      <c r="M44" s="68" t="str">
        <f>IF(AND(ISBLANK(J44),ISBLANK(K44),ISBLANK(L44)),"-",IF(H44&gt;=MAX(H$40:H44),"ok","chyba!!!"))</f>
        <v>-</v>
      </c>
    </row>
    <row r="45" spans="2:13">
      <c r="B45" s="78" t="str">
        <f t="shared" si="1"/>
        <v xml:space="preserve"> </v>
      </c>
      <c r="C45" s="67"/>
      <c r="D45" s="91" t="str">
        <f>IF(ISBLANK(Tabulka41216[[#This Row],[start. č.]]),"-",IF(ISERROR(VLOOKUP(Tabulka41216[[#This Row],[start. č.]],'3. REGISTRACE'!B:F,2,0)),"start. č. nebylo registrováno!",VLOOKUP(Tabulka41216[[#This Row],[start. č.]],'3. REGISTRACE'!B:F,2,0)))</f>
        <v>-</v>
      </c>
      <c r="E45" s="92" t="str">
        <f>IF(ISBLANK(Tabulka41216[[#This Row],[start. č.]]),"-",IF(ISERROR(VLOOKUP(Tabulka41216[[#This Row],[start. č.]],'3. REGISTRACE'!B:F,3,0)),"-",VLOOKUP(Tabulka41216[[#This Row],[start. č.]],'3. REGISTRACE'!B:F,3,0)))</f>
        <v>-</v>
      </c>
      <c r="F45" s="93" t="str">
        <f>IF(ISBLANK(Tabulka41216[[#This Row],[start. č.]]),"-",IF(Tabulka41216[[#This Row],[příjmení a jméno]]="start. č. nebylo registrováno!","-",IF(VLOOKUP(Tabulka41216[[#This Row],[start. č.]],'3. REGISTRACE'!B:F,4,0)=0,"-",VLOOKUP(Tabulka41216[[#This Row],[start. č.]],'3. REGISTRACE'!B:F,4,0))))</f>
        <v>-</v>
      </c>
      <c r="G45" s="92" t="str">
        <f>IF(ISBLANK(Tabulka41216[[#This Row],[start. č.]]),"-",IF(Tabulka41216[[#This Row],[příjmení a jméno]]="start. č. nebylo registrováno!","-",IF(VLOOKUP(Tabulka41216[[#This Row],[start. č.]],'3. REGISTRACE'!B:F,5,0)=0,"-",VLOOKUP(Tabulka41216[[#This Row],[start. č.]],'3. REGISTRACE'!B:F,5,0))))</f>
        <v>-</v>
      </c>
      <c r="H45" s="80" t="str">
        <f>IF(OR(Tabulka41216[[#This Row],[pořadí]]="DNF",Tabulka41216[[#This Row],[pořadí]]=" "),"-",TIME(Tabulka41216[[#This Row],[hod]],Tabulka41216[[#This Row],[min]],Tabulka41216[[#This Row],[sek]]))</f>
        <v>-</v>
      </c>
      <c r="I45" s="92" t="str">
        <f>IF(ISBLANK(Tabulka41216[[#This Row],[start. č.]]),"-",IF(Tabulka41216[[#This Row],[příjmení a jméno]]="start. č. nebylo registrováno!","-",IF(VLOOKUP(Tabulka41216[[#This Row],[start. č.]],'3. REGISTRACE'!B:G,6,0)=0,"-",VLOOKUP(Tabulka41216[[#This Row],[start. č.]],'3. REGISTRACE'!B:G,6,0))))</f>
        <v>-</v>
      </c>
      <c r="J45" s="70"/>
      <c r="K45" s="71"/>
      <c r="L45" s="72"/>
      <c r="M45" s="68" t="str">
        <f>IF(AND(ISBLANK(J45),ISBLANK(K45),ISBLANK(L45)),"-",IF(H45&gt;=MAX(H$40:H45),"ok","chyba!!!"))</f>
        <v>-</v>
      </c>
    </row>
    <row r="46" spans="2:13">
      <c r="B46" s="78" t="str">
        <f t="shared" si="1"/>
        <v xml:space="preserve"> </v>
      </c>
      <c r="C46" s="67"/>
      <c r="D46" s="91" t="str">
        <f>IF(ISBLANK(Tabulka41216[[#This Row],[start. č.]]),"-",IF(ISERROR(VLOOKUP(Tabulka41216[[#This Row],[start. č.]],'3. REGISTRACE'!B:F,2,0)),"start. č. nebylo registrováno!",VLOOKUP(Tabulka41216[[#This Row],[start. č.]],'3. REGISTRACE'!B:F,2,0)))</f>
        <v>-</v>
      </c>
      <c r="E46" s="92" t="str">
        <f>IF(ISBLANK(Tabulka41216[[#This Row],[start. č.]]),"-",IF(ISERROR(VLOOKUP(Tabulka41216[[#This Row],[start. č.]],'3. REGISTRACE'!B:F,3,0)),"-",VLOOKUP(Tabulka41216[[#This Row],[start. č.]],'3. REGISTRACE'!B:F,3,0)))</f>
        <v>-</v>
      </c>
      <c r="F46" s="93" t="str">
        <f>IF(ISBLANK(Tabulka41216[[#This Row],[start. č.]]),"-",IF(Tabulka41216[[#This Row],[příjmení a jméno]]="start. č. nebylo registrováno!","-",IF(VLOOKUP(Tabulka41216[[#This Row],[start. č.]],'3. REGISTRACE'!B:F,4,0)=0,"-",VLOOKUP(Tabulka41216[[#This Row],[start. č.]],'3. REGISTRACE'!B:F,4,0))))</f>
        <v>-</v>
      </c>
      <c r="G46" s="92" t="str">
        <f>IF(ISBLANK(Tabulka41216[[#This Row],[start. č.]]),"-",IF(Tabulka41216[[#This Row],[příjmení a jméno]]="start. č. nebylo registrováno!","-",IF(VLOOKUP(Tabulka41216[[#This Row],[start. č.]],'3. REGISTRACE'!B:F,5,0)=0,"-",VLOOKUP(Tabulka41216[[#This Row],[start. č.]],'3. REGISTRACE'!B:F,5,0))))</f>
        <v>-</v>
      </c>
      <c r="H46" s="80" t="str">
        <f>IF(OR(Tabulka41216[[#This Row],[pořadí]]="DNF",Tabulka41216[[#This Row],[pořadí]]=" "),"-",TIME(Tabulka41216[[#This Row],[hod]],Tabulka41216[[#This Row],[min]],Tabulka41216[[#This Row],[sek]]))</f>
        <v>-</v>
      </c>
      <c r="I46" s="92" t="str">
        <f>IF(ISBLANK(Tabulka41216[[#This Row],[start. č.]]),"-",IF(Tabulka41216[[#This Row],[příjmení a jméno]]="start. č. nebylo registrováno!","-",IF(VLOOKUP(Tabulka41216[[#This Row],[start. č.]],'3. REGISTRACE'!B:G,6,0)=0,"-",VLOOKUP(Tabulka41216[[#This Row],[start. č.]],'3. REGISTRACE'!B:G,6,0))))</f>
        <v>-</v>
      </c>
      <c r="J46" s="70"/>
      <c r="K46" s="71"/>
      <c r="L46" s="72"/>
      <c r="M46" s="68" t="str">
        <f>IF(AND(ISBLANK(J46),ISBLANK(K46),ISBLANK(L46)),"-",IF(H46&gt;=MAX(H$40:H46),"ok","chyba!!!"))</f>
        <v>-</v>
      </c>
    </row>
    <row r="47" spans="2:13">
      <c r="B47" s="78" t="str">
        <f t="shared" si="1"/>
        <v xml:space="preserve"> </v>
      </c>
      <c r="C47" s="67"/>
      <c r="D47" s="91" t="str">
        <f>IF(ISBLANK(Tabulka41216[[#This Row],[start. č.]]),"-",IF(ISERROR(VLOOKUP(Tabulka41216[[#This Row],[start. č.]],'3. REGISTRACE'!B:F,2,0)),"start. č. nebylo registrováno!",VLOOKUP(Tabulka41216[[#This Row],[start. č.]],'3. REGISTRACE'!B:F,2,0)))</f>
        <v>-</v>
      </c>
      <c r="E47" s="92" t="str">
        <f>IF(ISBLANK(Tabulka41216[[#This Row],[start. č.]]),"-",IF(ISERROR(VLOOKUP(Tabulka41216[[#This Row],[start. č.]],'3. REGISTRACE'!B:F,3,0)),"-",VLOOKUP(Tabulka41216[[#This Row],[start. č.]],'3. REGISTRACE'!B:F,3,0)))</f>
        <v>-</v>
      </c>
      <c r="F47" s="93" t="str">
        <f>IF(ISBLANK(Tabulka41216[[#This Row],[start. č.]]),"-",IF(Tabulka41216[[#This Row],[příjmení a jméno]]="start. č. nebylo registrováno!","-",IF(VLOOKUP(Tabulka41216[[#This Row],[start. č.]],'3. REGISTRACE'!B:F,4,0)=0,"-",VLOOKUP(Tabulka41216[[#This Row],[start. č.]],'3. REGISTRACE'!B:F,4,0))))</f>
        <v>-</v>
      </c>
      <c r="G47" s="92" t="str">
        <f>IF(ISBLANK(Tabulka41216[[#This Row],[start. č.]]),"-",IF(Tabulka41216[[#This Row],[příjmení a jméno]]="start. č. nebylo registrováno!","-",IF(VLOOKUP(Tabulka41216[[#This Row],[start. č.]],'3. REGISTRACE'!B:F,5,0)=0,"-",VLOOKUP(Tabulka41216[[#This Row],[start. č.]],'3. REGISTRACE'!B:F,5,0))))</f>
        <v>-</v>
      </c>
      <c r="H47" s="80" t="str">
        <f>IF(OR(Tabulka41216[[#This Row],[pořadí]]="DNF",Tabulka41216[[#This Row],[pořadí]]=" "),"-",TIME(Tabulka41216[[#This Row],[hod]],Tabulka41216[[#This Row],[min]],Tabulka41216[[#This Row],[sek]]))</f>
        <v>-</v>
      </c>
      <c r="I47" s="92" t="str">
        <f>IF(ISBLANK(Tabulka41216[[#This Row],[start. č.]]),"-",IF(Tabulka41216[[#This Row],[příjmení a jméno]]="start. č. nebylo registrováno!","-",IF(VLOOKUP(Tabulka41216[[#This Row],[start. č.]],'3. REGISTRACE'!B:G,6,0)=0,"-",VLOOKUP(Tabulka41216[[#This Row],[start. č.]],'3. REGISTRACE'!B:G,6,0))))</f>
        <v>-</v>
      </c>
      <c r="J47" s="70"/>
      <c r="K47" s="71"/>
      <c r="L47" s="72"/>
      <c r="M47" s="68" t="str">
        <f>IF(AND(ISBLANK(J47),ISBLANK(K47),ISBLANK(L47)),"-",IF(H47&gt;=MAX(H$40:H47),"ok","chyba!!!"))</f>
        <v>-</v>
      </c>
    </row>
    <row r="48" spans="2:13">
      <c r="B48" s="78" t="str">
        <f t="shared" si="1"/>
        <v xml:space="preserve"> </v>
      </c>
      <c r="C48" s="67"/>
      <c r="D48" s="91" t="str">
        <f>IF(ISBLANK(Tabulka41216[[#This Row],[start. č.]]),"-",IF(ISERROR(VLOOKUP(Tabulka41216[[#This Row],[start. č.]],'3. REGISTRACE'!B:F,2,0)),"start. č. nebylo registrováno!",VLOOKUP(Tabulka41216[[#This Row],[start. č.]],'3. REGISTRACE'!B:F,2,0)))</f>
        <v>-</v>
      </c>
      <c r="E48" s="92" t="str">
        <f>IF(ISBLANK(Tabulka41216[[#This Row],[start. č.]]),"-",IF(ISERROR(VLOOKUP(Tabulka41216[[#This Row],[start. č.]],'3. REGISTRACE'!B:F,3,0)),"-",VLOOKUP(Tabulka41216[[#This Row],[start. č.]],'3. REGISTRACE'!B:F,3,0)))</f>
        <v>-</v>
      </c>
      <c r="F48" s="93" t="str">
        <f>IF(ISBLANK(Tabulka41216[[#This Row],[start. č.]]),"-",IF(Tabulka41216[[#This Row],[příjmení a jméno]]="start. č. nebylo registrováno!","-",IF(VLOOKUP(Tabulka41216[[#This Row],[start. č.]],'3. REGISTRACE'!B:F,4,0)=0,"-",VLOOKUP(Tabulka41216[[#This Row],[start. č.]],'3. REGISTRACE'!B:F,4,0))))</f>
        <v>-</v>
      </c>
      <c r="G48" s="92" t="str">
        <f>IF(ISBLANK(Tabulka41216[[#This Row],[start. č.]]),"-",IF(Tabulka41216[[#This Row],[příjmení a jméno]]="start. č. nebylo registrováno!","-",IF(VLOOKUP(Tabulka41216[[#This Row],[start. č.]],'3. REGISTRACE'!B:F,5,0)=0,"-",VLOOKUP(Tabulka41216[[#This Row],[start. č.]],'3. REGISTRACE'!B:F,5,0))))</f>
        <v>-</v>
      </c>
      <c r="H48" s="80" t="str">
        <f>IF(OR(Tabulka41216[[#This Row],[pořadí]]="DNF",Tabulka41216[[#This Row],[pořadí]]=" "),"-",TIME(Tabulka41216[[#This Row],[hod]],Tabulka41216[[#This Row],[min]],Tabulka41216[[#This Row],[sek]]))</f>
        <v>-</v>
      </c>
      <c r="I48" s="92" t="str">
        <f>IF(ISBLANK(Tabulka41216[[#This Row],[start. č.]]),"-",IF(Tabulka41216[[#This Row],[příjmení a jméno]]="start. č. nebylo registrováno!","-",IF(VLOOKUP(Tabulka41216[[#This Row],[start. č.]],'3. REGISTRACE'!B:G,6,0)=0,"-",VLOOKUP(Tabulka41216[[#This Row],[start. č.]],'3. REGISTRACE'!B:G,6,0))))</f>
        <v>-</v>
      </c>
      <c r="J48" s="70"/>
      <c r="K48" s="71"/>
      <c r="L48" s="72"/>
      <c r="M48" s="68" t="str">
        <f>IF(AND(ISBLANK(J48),ISBLANK(K48),ISBLANK(L48)),"-",IF(H48&gt;=MAX(H$40:H48),"ok","chyba!!!"))</f>
        <v>-</v>
      </c>
    </row>
    <row r="49" spans="2:13">
      <c r="B49" s="78" t="str">
        <f t="shared" si="1"/>
        <v xml:space="preserve"> </v>
      </c>
      <c r="C49" s="67"/>
      <c r="D49" s="91" t="str">
        <f>IF(ISBLANK(Tabulka41216[[#This Row],[start. č.]]),"-",IF(ISERROR(VLOOKUP(Tabulka41216[[#This Row],[start. č.]],'3. REGISTRACE'!B:F,2,0)),"start. č. nebylo registrováno!",VLOOKUP(Tabulka41216[[#This Row],[start. č.]],'3. REGISTRACE'!B:F,2,0)))</f>
        <v>-</v>
      </c>
      <c r="E49" s="92" t="str">
        <f>IF(ISBLANK(Tabulka41216[[#This Row],[start. č.]]),"-",IF(ISERROR(VLOOKUP(Tabulka41216[[#This Row],[start. č.]],'3. REGISTRACE'!B:F,3,0)),"-",VLOOKUP(Tabulka41216[[#This Row],[start. č.]],'3. REGISTRACE'!B:F,3,0)))</f>
        <v>-</v>
      </c>
      <c r="F49" s="93" t="str">
        <f>IF(ISBLANK(Tabulka41216[[#This Row],[start. č.]]),"-",IF(Tabulka41216[[#This Row],[příjmení a jméno]]="start. č. nebylo registrováno!","-",IF(VLOOKUP(Tabulka41216[[#This Row],[start. č.]],'3. REGISTRACE'!B:F,4,0)=0,"-",VLOOKUP(Tabulka41216[[#This Row],[start. č.]],'3. REGISTRACE'!B:F,4,0))))</f>
        <v>-</v>
      </c>
      <c r="G49" s="92" t="str">
        <f>IF(ISBLANK(Tabulka41216[[#This Row],[start. č.]]),"-",IF(Tabulka41216[[#This Row],[příjmení a jméno]]="start. č. nebylo registrováno!","-",IF(VLOOKUP(Tabulka41216[[#This Row],[start. č.]],'3. REGISTRACE'!B:F,5,0)=0,"-",VLOOKUP(Tabulka41216[[#This Row],[start. č.]],'3. REGISTRACE'!B:F,5,0))))</f>
        <v>-</v>
      </c>
      <c r="H49" s="80" t="str">
        <f>IF(OR(Tabulka41216[[#This Row],[pořadí]]="DNF",Tabulka41216[[#This Row],[pořadí]]=" "),"-",TIME(Tabulka41216[[#This Row],[hod]],Tabulka41216[[#This Row],[min]],Tabulka41216[[#This Row],[sek]]))</f>
        <v>-</v>
      </c>
      <c r="I49" s="92" t="str">
        <f>IF(ISBLANK(Tabulka41216[[#This Row],[start. č.]]),"-",IF(Tabulka41216[[#This Row],[příjmení a jméno]]="start. č. nebylo registrováno!","-",IF(VLOOKUP(Tabulka41216[[#This Row],[start. č.]],'3. REGISTRACE'!B:G,6,0)=0,"-",VLOOKUP(Tabulka41216[[#This Row],[start. č.]],'3. REGISTRACE'!B:G,6,0))))</f>
        <v>-</v>
      </c>
      <c r="J49" s="70"/>
      <c r="K49" s="71"/>
      <c r="L49" s="72"/>
      <c r="M49" s="68" t="str">
        <f>IF(AND(ISBLANK(J49),ISBLANK(K49),ISBLANK(L49)),"-",IF(H49&gt;=MAX(H$40:H49),"ok","chyba!!!"))</f>
        <v>-</v>
      </c>
    </row>
    <row r="50" spans="2:13">
      <c r="B50" s="78" t="str">
        <f t="shared" si="1"/>
        <v xml:space="preserve"> </v>
      </c>
      <c r="C50" s="67"/>
      <c r="D50" s="91" t="str">
        <f>IF(ISBLANK(Tabulka41216[[#This Row],[start. č.]]),"-",IF(ISERROR(VLOOKUP(Tabulka41216[[#This Row],[start. č.]],'3. REGISTRACE'!B:F,2,0)),"start. č. nebylo registrováno!",VLOOKUP(Tabulka41216[[#This Row],[start. č.]],'3. REGISTRACE'!B:F,2,0)))</f>
        <v>-</v>
      </c>
      <c r="E50" s="92" t="str">
        <f>IF(ISBLANK(Tabulka41216[[#This Row],[start. č.]]),"-",IF(ISERROR(VLOOKUP(Tabulka41216[[#This Row],[start. č.]],'3. REGISTRACE'!B:F,3,0)),"-",VLOOKUP(Tabulka41216[[#This Row],[start. č.]],'3. REGISTRACE'!B:F,3,0)))</f>
        <v>-</v>
      </c>
      <c r="F50" s="93" t="str">
        <f>IF(ISBLANK(Tabulka41216[[#This Row],[start. č.]]),"-",IF(Tabulka41216[[#This Row],[příjmení a jméno]]="start. č. nebylo registrováno!","-",IF(VLOOKUP(Tabulka41216[[#This Row],[start. č.]],'3. REGISTRACE'!B:F,4,0)=0,"-",VLOOKUP(Tabulka41216[[#This Row],[start. č.]],'3. REGISTRACE'!B:F,4,0))))</f>
        <v>-</v>
      </c>
      <c r="G50" s="92" t="str">
        <f>IF(ISBLANK(Tabulka41216[[#This Row],[start. č.]]),"-",IF(Tabulka41216[[#This Row],[příjmení a jméno]]="start. č. nebylo registrováno!","-",IF(VLOOKUP(Tabulka41216[[#This Row],[start. č.]],'3. REGISTRACE'!B:F,5,0)=0,"-",VLOOKUP(Tabulka41216[[#This Row],[start. č.]],'3. REGISTRACE'!B:F,5,0))))</f>
        <v>-</v>
      </c>
      <c r="H50" s="80" t="str">
        <f>IF(OR(Tabulka41216[[#This Row],[pořadí]]="DNF",Tabulka41216[[#This Row],[pořadí]]=" "),"-",TIME(Tabulka41216[[#This Row],[hod]],Tabulka41216[[#This Row],[min]],Tabulka41216[[#This Row],[sek]]))</f>
        <v>-</v>
      </c>
      <c r="I50" s="92" t="str">
        <f>IF(ISBLANK(Tabulka41216[[#This Row],[start. č.]]),"-",IF(Tabulka41216[[#This Row],[příjmení a jméno]]="start. č. nebylo registrováno!","-",IF(VLOOKUP(Tabulka41216[[#This Row],[start. č.]],'3. REGISTRACE'!B:G,6,0)=0,"-",VLOOKUP(Tabulka41216[[#This Row],[start. č.]],'3. REGISTRACE'!B:G,6,0))))</f>
        <v>-</v>
      </c>
      <c r="J50" s="70"/>
      <c r="K50" s="71"/>
      <c r="L50" s="72"/>
      <c r="M50" s="68" t="str">
        <f>IF(AND(ISBLANK(J50),ISBLANK(K50),ISBLANK(L50)),"-",IF(H50&gt;=MAX(H$40:H50),"ok","chyba!!!"))</f>
        <v>-</v>
      </c>
    </row>
    <row r="51" spans="2:13">
      <c r="B51" s="78" t="str">
        <f t="shared" si="1"/>
        <v xml:space="preserve"> </v>
      </c>
      <c r="C51" s="67"/>
      <c r="D51" s="91" t="str">
        <f>IF(ISBLANK(Tabulka41216[[#This Row],[start. č.]]),"-",IF(ISERROR(VLOOKUP(Tabulka41216[[#This Row],[start. č.]],'3. REGISTRACE'!B:F,2,0)),"start. č. nebylo registrováno!",VLOOKUP(Tabulka41216[[#This Row],[start. č.]],'3. REGISTRACE'!B:F,2,0)))</f>
        <v>-</v>
      </c>
      <c r="E51" s="92" t="str">
        <f>IF(ISBLANK(Tabulka41216[[#This Row],[start. č.]]),"-",IF(ISERROR(VLOOKUP(Tabulka41216[[#This Row],[start. č.]],'3. REGISTRACE'!B:F,3,0)),"-",VLOOKUP(Tabulka41216[[#This Row],[start. č.]],'3. REGISTRACE'!B:F,3,0)))</f>
        <v>-</v>
      </c>
      <c r="F51" s="93" t="str">
        <f>IF(ISBLANK(Tabulka41216[[#This Row],[start. č.]]),"-",IF(Tabulka41216[[#This Row],[příjmení a jméno]]="start. č. nebylo registrováno!","-",IF(VLOOKUP(Tabulka41216[[#This Row],[start. č.]],'3. REGISTRACE'!B:F,4,0)=0,"-",VLOOKUP(Tabulka41216[[#This Row],[start. č.]],'3. REGISTRACE'!B:F,4,0))))</f>
        <v>-</v>
      </c>
      <c r="G51" s="92" t="str">
        <f>IF(ISBLANK(Tabulka41216[[#This Row],[start. č.]]),"-",IF(Tabulka41216[[#This Row],[příjmení a jméno]]="start. č. nebylo registrováno!","-",IF(VLOOKUP(Tabulka41216[[#This Row],[start. č.]],'3. REGISTRACE'!B:F,5,0)=0,"-",VLOOKUP(Tabulka41216[[#This Row],[start. č.]],'3. REGISTRACE'!B:F,5,0))))</f>
        <v>-</v>
      </c>
      <c r="H51" s="80" t="str">
        <f>IF(OR(Tabulka41216[[#This Row],[pořadí]]="DNF",Tabulka41216[[#This Row],[pořadí]]=" "),"-",TIME(Tabulka41216[[#This Row],[hod]],Tabulka41216[[#This Row],[min]],Tabulka41216[[#This Row],[sek]]))</f>
        <v>-</v>
      </c>
      <c r="I51" s="92" t="str">
        <f>IF(ISBLANK(Tabulka41216[[#This Row],[start. č.]]),"-",IF(Tabulka41216[[#This Row],[příjmení a jméno]]="start. č. nebylo registrováno!","-",IF(VLOOKUP(Tabulka41216[[#This Row],[start. č.]],'3. REGISTRACE'!B:G,6,0)=0,"-",VLOOKUP(Tabulka41216[[#This Row],[start. č.]],'3. REGISTRACE'!B:G,6,0))))</f>
        <v>-</v>
      </c>
      <c r="J51" s="70"/>
      <c r="K51" s="71"/>
      <c r="L51" s="72"/>
      <c r="M51" s="68" t="str">
        <f>IF(AND(ISBLANK(J51),ISBLANK(K51),ISBLANK(L51)),"-",IF(H51&gt;=MAX(H$40:H51),"ok","chyba!!!"))</f>
        <v>-</v>
      </c>
    </row>
    <row r="52" spans="2:13">
      <c r="B52" s="78" t="str">
        <f t="shared" si="1"/>
        <v xml:space="preserve"> </v>
      </c>
      <c r="C52" s="67"/>
      <c r="D52" s="91" t="str">
        <f>IF(ISBLANK(Tabulka41216[[#This Row],[start. č.]]),"-",IF(ISERROR(VLOOKUP(Tabulka41216[[#This Row],[start. č.]],'3. REGISTRACE'!B:F,2,0)),"start. č. nebylo registrováno!",VLOOKUP(Tabulka41216[[#This Row],[start. č.]],'3. REGISTRACE'!B:F,2,0)))</f>
        <v>-</v>
      </c>
      <c r="E52" s="92" t="str">
        <f>IF(ISBLANK(Tabulka41216[[#This Row],[start. č.]]),"-",IF(ISERROR(VLOOKUP(Tabulka41216[[#This Row],[start. č.]],'3. REGISTRACE'!B:F,3,0)),"-",VLOOKUP(Tabulka41216[[#This Row],[start. č.]],'3. REGISTRACE'!B:F,3,0)))</f>
        <v>-</v>
      </c>
      <c r="F52" s="93" t="str">
        <f>IF(ISBLANK(Tabulka41216[[#This Row],[start. č.]]),"-",IF(Tabulka41216[[#This Row],[příjmení a jméno]]="start. č. nebylo registrováno!","-",IF(VLOOKUP(Tabulka41216[[#This Row],[start. č.]],'3. REGISTRACE'!B:F,4,0)=0,"-",VLOOKUP(Tabulka41216[[#This Row],[start. č.]],'3. REGISTRACE'!B:F,4,0))))</f>
        <v>-</v>
      </c>
      <c r="G52" s="92" t="str">
        <f>IF(ISBLANK(Tabulka41216[[#This Row],[start. č.]]),"-",IF(Tabulka41216[[#This Row],[příjmení a jméno]]="start. č. nebylo registrováno!","-",IF(VLOOKUP(Tabulka41216[[#This Row],[start. č.]],'3. REGISTRACE'!B:F,5,0)=0,"-",VLOOKUP(Tabulka41216[[#This Row],[start. č.]],'3. REGISTRACE'!B:F,5,0))))</f>
        <v>-</v>
      </c>
      <c r="H52" s="80" t="str">
        <f>IF(OR(Tabulka41216[[#This Row],[pořadí]]="DNF",Tabulka41216[[#This Row],[pořadí]]=" "),"-",TIME(Tabulka41216[[#This Row],[hod]],Tabulka41216[[#This Row],[min]],Tabulka41216[[#This Row],[sek]]))</f>
        <v>-</v>
      </c>
      <c r="I52" s="92" t="str">
        <f>IF(ISBLANK(Tabulka41216[[#This Row],[start. č.]]),"-",IF(Tabulka41216[[#This Row],[příjmení a jméno]]="start. č. nebylo registrováno!","-",IF(VLOOKUP(Tabulka41216[[#This Row],[start. č.]],'3. REGISTRACE'!B:G,6,0)=0,"-",VLOOKUP(Tabulka41216[[#This Row],[start. č.]],'3. REGISTRACE'!B:G,6,0))))</f>
        <v>-</v>
      </c>
      <c r="J52" s="70"/>
      <c r="K52" s="71"/>
      <c r="L52" s="72"/>
      <c r="M52" s="68" t="str">
        <f>IF(AND(ISBLANK(J52),ISBLANK(K52),ISBLANK(L52)),"-",IF(H52&gt;=MAX(H$40:H52),"ok","chyba!!!"))</f>
        <v>-</v>
      </c>
    </row>
    <row r="53" spans="2:13">
      <c r="B53" s="78" t="str">
        <f t="shared" si="1"/>
        <v xml:space="preserve"> </v>
      </c>
      <c r="C53" s="67"/>
      <c r="D53" s="91" t="str">
        <f>IF(ISBLANK(Tabulka41216[[#This Row],[start. č.]]),"-",IF(ISERROR(VLOOKUP(Tabulka41216[[#This Row],[start. č.]],'3. REGISTRACE'!B:F,2,0)),"start. č. nebylo registrováno!",VLOOKUP(Tabulka41216[[#This Row],[start. č.]],'3. REGISTRACE'!B:F,2,0)))</f>
        <v>-</v>
      </c>
      <c r="E53" s="92" t="str">
        <f>IF(ISBLANK(Tabulka41216[[#This Row],[start. č.]]),"-",IF(ISERROR(VLOOKUP(Tabulka41216[[#This Row],[start. č.]],'3. REGISTRACE'!B:F,3,0)),"-",VLOOKUP(Tabulka41216[[#This Row],[start. č.]],'3. REGISTRACE'!B:F,3,0)))</f>
        <v>-</v>
      </c>
      <c r="F53" s="93" t="str">
        <f>IF(ISBLANK(Tabulka41216[[#This Row],[start. č.]]),"-",IF(Tabulka41216[[#This Row],[příjmení a jméno]]="start. č. nebylo registrováno!","-",IF(VLOOKUP(Tabulka41216[[#This Row],[start. č.]],'3. REGISTRACE'!B:F,4,0)=0,"-",VLOOKUP(Tabulka41216[[#This Row],[start. č.]],'3. REGISTRACE'!B:F,4,0))))</f>
        <v>-</v>
      </c>
      <c r="G53" s="92" t="str">
        <f>IF(ISBLANK(Tabulka41216[[#This Row],[start. č.]]),"-",IF(Tabulka41216[[#This Row],[příjmení a jméno]]="start. č. nebylo registrováno!","-",IF(VLOOKUP(Tabulka41216[[#This Row],[start. č.]],'3. REGISTRACE'!B:F,5,0)=0,"-",VLOOKUP(Tabulka41216[[#This Row],[start. č.]],'3. REGISTRACE'!B:F,5,0))))</f>
        <v>-</v>
      </c>
      <c r="H53" s="80" t="str">
        <f>IF(OR(Tabulka41216[[#This Row],[pořadí]]="DNF",Tabulka41216[[#This Row],[pořadí]]=" "),"-",TIME(Tabulka41216[[#This Row],[hod]],Tabulka41216[[#This Row],[min]],Tabulka41216[[#This Row],[sek]]))</f>
        <v>-</v>
      </c>
      <c r="I53" s="92" t="str">
        <f>IF(ISBLANK(Tabulka41216[[#This Row],[start. č.]]),"-",IF(Tabulka41216[[#This Row],[příjmení a jméno]]="start. č. nebylo registrováno!","-",IF(VLOOKUP(Tabulka41216[[#This Row],[start. č.]],'3. REGISTRACE'!B:G,6,0)=0,"-",VLOOKUP(Tabulka41216[[#This Row],[start. č.]],'3. REGISTRACE'!B:G,6,0))))</f>
        <v>-</v>
      </c>
      <c r="J53" s="70"/>
      <c r="K53" s="71"/>
      <c r="L53" s="72"/>
      <c r="M53" s="68" t="str">
        <f>IF(AND(ISBLANK(J53),ISBLANK(K53),ISBLANK(L53)),"-",IF(H53&gt;=MAX(H$40:H53),"ok","chyba!!!"))</f>
        <v>-</v>
      </c>
    </row>
    <row r="54" spans="2:13">
      <c r="B54" s="78" t="str">
        <f t="shared" si="1"/>
        <v xml:space="preserve"> </v>
      </c>
      <c r="C54" s="67"/>
      <c r="D54" s="91" t="str">
        <f>IF(ISBLANK(Tabulka41216[[#This Row],[start. č.]]),"-",IF(ISERROR(VLOOKUP(Tabulka41216[[#This Row],[start. č.]],'3. REGISTRACE'!B:F,2,0)),"start. č. nebylo registrováno!",VLOOKUP(Tabulka41216[[#This Row],[start. č.]],'3. REGISTRACE'!B:F,2,0)))</f>
        <v>-</v>
      </c>
      <c r="E54" s="92" t="str">
        <f>IF(ISBLANK(Tabulka41216[[#This Row],[start. č.]]),"-",IF(ISERROR(VLOOKUP(Tabulka41216[[#This Row],[start. č.]],'3. REGISTRACE'!B:F,3,0)),"-",VLOOKUP(Tabulka41216[[#This Row],[start. č.]],'3. REGISTRACE'!B:F,3,0)))</f>
        <v>-</v>
      </c>
      <c r="F54" s="93" t="str">
        <f>IF(ISBLANK(Tabulka41216[[#This Row],[start. č.]]),"-",IF(Tabulka41216[[#This Row],[příjmení a jméno]]="start. č. nebylo registrováno!","-",IF(VLOOKUP(Tabulka41216[[#This Row],[start. č.]],'3. REGISTRACE'!B:F,4,0)=0,"-",VLOOKUP(Tabulka41216[[#This Row],[start. č.]],'3. REGISTRACE'!B:F,4,0))))</f>
        <v>-</v>
      </c>
      <c r="G54" s="92" t="str">
        <f>IF(ISBLANK(Tabulka41216[[#This Row],[start. č.]]),"-",IF(Tabulka41216[[#This Row],[příjmení a jméno]]="start. č. nebylo registrováno!","-",IF(VLOOKUP(Tabulka41216[[#This Row],[start. č.]],'3. REGISTRACE'!B:F,5,0)=0,"-",VLOOKUP(Tabulka41216[[#This Row],[start. č.]],'3. REGISTRACE'!B:F,5,0))))</f>
        <v>-</v>
      </c>
      <c r="H54" s="80" t="str">
        <f>IF(OR(Tabulka41216[[#This Row],[pořadí]]="DNF",Tabulka41216[[#This Row],[pořadí]]=" "),"-",TIME(Tabulka41216[[#This Row],[hod]],Tabulka41216[[#This Row],[min]],Tabulka41216[[#This Row],[sek]]))</f>
        <v>-</v>
      </c>
      <c r="I54" s="92" t="str">
        <f>IF(ISBLANK(Tabulka41216[[#This Row],[start. č.]]),"-",IF(Tabulka41216[[#This Row],[příjmení a jméno]]="start. č. nebylo registrováno!","-",IF(VLOOKUP(Tabulka41216[[#This Row],[start. č.]],'3. REGISTRACE'!B:G,6,0)=0,"-",VLOOKUP(Tabulka41216[[#This Row],[start. č.]],'3. REGISTRACE'!B:G,6,0))))</f>
        <v>-</v>
      </c>
      <c r="J54" s="70"/>
      <c r="K54" s="71"/>
      <c r="L54" s="72"/>
      <c r="M54" s="68" t="str">
        <f>IF(AND(ISBLANK(J54),ISBLANK(K54),ISBLANK(L54)),"-",IF(H54&gt;=MAX(H$40:H54),"ok","chyba!!!"))</f>
        <v>-</v>
      </c>
    </row>
    <row r="55" spans="2:13">
      <c r="B55" s="78" t="str">
        <f t="shared" si="1"/>
        <v xml:space="preserve"> </v>
      </c>
      <c r="C55" s="67"/>
      <c r="D55" s="91" t="str">
        <f>IF(ISBLANK(Tabulka41216[[#This Row],[start. č.]]),"-",IF(ISERROR(VLOOKUP(Tabulka41216[[#This Row],[start. č.]],'3. REGISTRACE'!B:F,2,0)),"start. č. nebylo registrováno!",VLOOKUP(Tabulka41216[[#This Row],[start. č.]],'3. REGISTRACE'!B:F,2,0)))</f>
        <v>-</v>
      </c>
      <c r="E55" s="92" t="str">
        <f>IF(ISBLANK(Tabulka41216[[#This Row],[start. č.]]),"-",IF(ISERROR(VLOOKUP(Tabulka41216[[#This Row],[start. č.]],'3. REGISTRACE'!B:F,3,0)),"-",VLOOKUP(Tabulka41216[[#This Row],[start. č.]],'3. REGISTRACE'!B:F,3,0)))</f>
        <v>-</v>
      </c>
      <c r="F55" s="93" t="str">
        <f>IF(ISBLANK(Tabulka41216[[#This Row],[start. č.]]),"-",IF(Tabulka41216[[#This Row],[příjmení a jméno]]="start. č. nebylo registrováno!","-",IF(VLOOKUP(Tabulka41216[[#This Row],[start. č.]],'3. REGISTRACE'!B:F,4,0)=0,"-",VLOOKUP(Tabulka41216[[#This Row],[start. č.]],'3. REGISTRACE'!B:F,4,0))))</f>
        <v>-</v>
      </c>
      <c r="G55" s="92" t="str">
        <f>IF(ISBLANK(Tabulka41216[[#This Row],[start. č.]]),"-",IF(Tabulka41216[[#This Row],[příjmení a jméno]]="start. č. nebylo registrováno!","-",IF(VLOOKUP(Tabulka41216[[#This Row],[start. č.]],'3. REGISTRACE'!B:F,5,0)=0,"-",VLOOKUP(Tabulka41216[[#This Row],[start. č.]],'3. REGISTRACE'!B:F,5,0))))</f>
        <v>-</v>
      </c>
      <c r="H55" s="80" t="str">
        <f>IF(OR(Tabulka41216[[#This Row],[pořadí]]="DNF",Tabulka41216[[#This Row],[pořadí]]=" "),"-",TIME(Tabulka41216[[#This Row],[hod]],Tabulka41216[[#This Row],[min]],Tabulka41216[[#This Row],[sek]]))</f>
        <v>-</v>
      </c>
      <c r="I55" s="92" t="str">
        <f>IF(ISBLANK(Tabulka41216[[#This Row],[start. č.]]),"-",IF(Tabulka41216[[#This Row],[příjmení a jméno]]="start. č. nebylo registrováno!","-",IF(VLOOKUP(Tabulka41216[[#This Row],[start. č.]],'3. REGISTRACE'!B:G,6,0)=0,"-",VLOOKUP(Tabulka41216[[#This Row],[start. č.]],'3. REGISTRACE'!B:G,6,0))))</f>
        <v>-</v>
      </c>
      <c r="J55" s="70"/>
      <c r="K55" s="71"/>
      <c r="L55" s="72"/>
      <c r="M55" s="68" t="str">
        <f>IF(AND(ISBLANK(J55),ISBLANK(K55),ISBLANK(L55)),"-",IF(H55&gt;=MAX(H$40:H55),"ok","chyba!!!"))</f>
        <v>-</v>
      </c>
    </row>
    <row r="56" spans="2:13">
      <c r="B56" s="78" t="str">
        <f t="shared" si="1"/>
        <v xml:space="preserve"> </v>
      </c>
      <c r="C56" s="67"/>
      <c r="D56" s="91" t="str">
        <f>IF(ISBLANK(Tabulka41216[[#This Row],[start. č.]]),"-",IF(ISERROR(VLOOKUP(Tabulka41216[[#This Row],[start. č.]],'3. REGISTRACE'!B:F,2,0)),"start. č. nebylo registrováno!",VLOOKUP(Tabulka41216[[#This Row],[start. č.]],'3. REGISTRACE'!B:F,2,0)))</f>
        <v>-</v>
      </c>
      <c r="E56" s="92" t="str">
        <f>IF(ISBLANK(Tabulka41216[[#This Row],[start. č.]]),"-",IF(ISERROR(VLOOKUP(Tabulka41216[[#This Row],[start. č.]],'3. REGISTRACE'!B:F,3,0)),"-",VLOOKUP(Tabulka41216[[#This Row],[start. č.]],'3. REGISTRACE'!B:F,3,0)))</f>
        <v>-</v>
      </c>
      <c r="F56" s="93" t="str">
        <f>IF(ISBLANK(Tabulka41216[[#This Row],[start. č.]]),"-",IF(Tabulka41216[[#This Row],[příjmení a jméno]]="start. č. nebylo registrováno!","-",IF(VLOOKUP(Tabulka41216[[#This Row],[start. č.]],'3. REGISTRACE'!B:F,4,0)=0,"-",VLOOKUP(Tabulka41216[[#This Row],[start. č.]],'3. REGISTRACE'!B:F,4,0))))</f>
        <v>-</v>
      </c>
      <c r="G56" s="92" t="str">
        <f>IF(ISBLANK(Tabulka41216[[#This Row],[start. č.]]),"-",IF(Tabulka41216[[#This Row],[příjmení a jméno]]="start. č. nebylo registrováno!","-",IF(VLOOKUP(Tabulka41216[[#This Row],[start. č.]],'3. REGISTRACE'!B:F,5,0)=0,"-",VLOOKUP(Tabulka41216[[#This Row],[start. č.]],'3. REGISTRACE'!B:F,5,0))))</f>
        <v>-</v>
      </c>
      <c r="H56" s="80" t="str">
        <f>IF(OR(Tabulka41216[[#This Row],[pořadí]]="DNF",Tabulka41216[[#This Row],[pořadí]]=" "),"-",TIME(Tabulka41216[[#This Row],[hod]],Tabulka41216[[#This Row],[min]],Tabulka41216[[#This Row],[sek]]))</f>
        <v>-</v>
      </c>
      <c r="I56" s="92" t="str">
        <f>IF(ISBLANK(Tabulka41216[[#This Row],[start. č.]]),"-",IF(Tabulka41216[[#This Row],[příjmení a jméno]]="start. č. nebylo registrováno!","-",IF(VLOOKUP(Tabulka41216[[#This Row],[start. č.]],'3. REGISTRACE'!B:G,6,0)=0,"-",VLOOKUP(Tabulka41216[[#This Row],[start. č.]],'3. REGISTRACE'!B:G,6,0))))</f>
        <v>-</v>
      </c>
      <c r="J56" s="70"/>
      <c r="K56" s="71"/>
      <c r="L56" s="72"/>
      <c r="M56" s="68" t="str">
        <f>IF(AND(ISBLANK(J56),ISBLANK(K56),ISBLANK(L56)),"-",IF(H56&gt;=MAX(H$40:H56),"ok","chyba!!!"))</f>
        <v>-</v>
      </c>
    </row>
    <row r="57" spans="2:13">
      <c r="B57" s="78" t="str">
        <f t="shared" si="1"/>
        <v xml:space="preserve"> </v>
      </c>
      <c r="C57" s="67"/>
      <c r="D57" s="91" t="str">
        <f>IF(ISBLANK(Tabulka41216[[#This Row],[start. č.]]),"-",IF(ISERROR(VLOOKUP(Tabulka41216[[#This Row],[start. č.]],'3. REGISTRACE'!B:F,2,0)),"start. č. nebylo registrováno!",VLOOKUP(Tabulka41216[[#This Row],[start. č.]],'3. REGISTRACE'!B:F,2,0)))</f>
        <v>-</v>
      </c>
      <c r="E57" s="92" t="str">
        <f>IF(ISBLANK(Tabulka41216[[#This Row],[start. č.]]),"-",IF(ISERROR(VLOOKUP(Tabulka41216[[#This Row],[start. č.]],'3. REGISTRACE'!B:F,3,0)),"-",VLOOKUP(Tabulka41216[[#This Row],[start. č.]],'3. REGISTRACE'!B:F,3,0)))</f>
        <v>-</v>
      </c>
      <c r="F57" s="93" t="str">
        <f>IF(ISBLANK(Tabulka41216[[#This Row],[start. č.]]),"-",IF(Tabulka41216[[#This Row],[příjmení a jméno]]="start. č. nebylo registrováno!","-",IF(VLOOKUP(Tabulka41216[[#This Row],[start. č.]],'3. REGISTRACE'!B:F,4,0)=0,"-",VLOOKUP(Tabulka41216[[#This Row],[start. č.]],'3. REGISTRACE'!B:F,4,0))))</f>
        <v>-</v>
      </c>
      <c r="G57" s="92" t="str">
        <f>IF(ISBLANK(Tabulka41216[[#This Row],[start. č.]]),"-",IF(Tabulka41216[[#This Row],[příjmení a jméno]]="start. č. nebylo registrováno!","-",IF(VLOOKUP(Tabulka41216[[#This Row],[start. č.]],'3. REGISTRACE'!B:F,5,0)=0,"-",VLOOKUP(Tabulka41216[[#This Row],[start. č.]],'3. REGISTRACE'!B:F,5,0))))</f>
        <v>-</v>
      </c>
      <c r="H57" s="80" t="str">
        <f>IF(OR(Tabulka41216[[#This Row],[pořadí]]="DNF",Tabulka41216[[#This Row],[pořadí]]=" "),"-",TIME(Tabulka41216[[#This Row],[hod]],Tabulka41216[[#This Row],[min]],Tabulka41216[[#This Row],[sek]]))</f>
        <v>-</v>
      </c>
      <c r="I57" s="92" t="str">
        <f>IF(ISBLANK(Tabulka41216[[#This Row],[start. č.]]),"-",IF(Tabulka41216[[#This Row],[příjmení a jméno]]="start. č. nebylo registrováno!","-",IF(VLOOKUP(Tabulka41216[[#This Row],[start. č.]],'3. REGISTRACE'!B:G,6,0)=0,"-",VLOOKUP(Tabulka41216[[#This Row],[start. č.]],'3. REGISTRACE'!B:G,6,0))))</f>
        <v>-</v>
      </c>
      <c r="J57" s="70"/>
      <c r="K57" s="71"/>
      <c r="L57" s="72"/>
      <c r="M57" s="68" t="str">
        <f>IF(AND(ISBLANK(J57),ISBLANK(K57),ISBLANK(L57)),"-",IF(H57&gt;=MAX(H$40:H57),"ok","chyba!!!"))</f>
        <v>-</v>
      </c>
    </row>
    <row r="58" spans="2:13">
      <c r="B58" s="78" t="str">
        <f t="shared" si="1"/>
        <v xml:space="preserve"> </v>
      </c>
      <c r="C58" s="67"/>
      <c r="D58" s="91" t="str">
        <f>IF(ISBLANK(Tabulka41216[[#This Row],[start. č.]]),"-",IF(ISERROR(VLOOKUP(Tabulka41216[[#This Row],[start. č.]],'3. REGISTRACE'!B:F,2,0)),"start. č. nebylo registrováno!",VLOOKUP(Tabulka41216[[#This Row],[start. č.]],'3. REGISTRACE'!B:F,2,0)))</f>
        <v>-</v>
      </c>
      <c r="E58" s="92" t="str">
        <f>IF(ISBLANK(Tabulka41216[[#This Row],[start. č.]]),"-",IF(ISERROR(VLOOKUP(Tabulka41216[[#This Row],[start. č.]],'3. REGISTRACE'!B:F,3,0)),"-",VLOOKUP(Tabulka41216[[#This Row],[start. č.]],'3. REGISTRACE'!B:F,3,0)))</f>
        <v>-</v>
      </c>
      <c r="F58" s="93" t="str">
        <f>IF(ISBLANK(Tabulka41216[[#This Row],[start. č.]]),"-",IF(Tabulka41216[[#This Row],[příjmení a jméno]]="start. č. nebylo registrováno!","-",IF(VLOOKUP(Tabulka41216[[#This Row],[start. č.]],'3. REGISTRACE'!B:F,4,0)=0,"-",VLOOKUP(Tabulka41216[[#This Row],[start. č.]],'3. REGISTRACE'!B:F,4,0))))</f>
        <v>-</v>
      </c>
      <c r="G58" s="92" t="str">
        <f>IF(ISBLANK(Tabulka41216[[#This Row],[start. č.]]),"-",IF(Tabulka41216[[#This Row],[příjmení a jméno]]="start. č. nebylo registrováno!","-",IF(VLOOKUP(Tabulka41216[[#This Row],[start. č.]],'3. REGISTRACE'!B:F,5,0)=0,"-",VLOOKUP(Tabulka41216[[#This Row],[start. č.]],'3. REGISTRACE'!B:F,5,0))))</f>
        <v>-</v>
      </c>
      <c r="H58" s="80" t="str">
        <f>IF(OR(Tabulka41216[[#This Row],[pořadí]]="DNF",Tabulka41216[[#This Row],[pořadí]]=" "),"-",TIME(Tabulka41216[[#This Row],[hod]],Tabulka41216[[#This Row],[min]],Tabulka41216[[#This Row],[sek]]))</f>
        <v>-</v>
      </c>
      <c r="I58" s="92" t="str">
        <f>IF(ISBLANK(Tabulka41216[[#This Row],[start. č.]]),"-",IF(Tabulka41216[[#This Row],[příjmení a jméno]]="start. č. nebylo registrováno!","-",IF(VLOOKUP(Tabulka41216[[#This Row],[start. č.]],'3. REGISTRACE'!B:G,6,0)=0,"-",VLOOKUP(Tabulka41216[[#This Row],[start. č.]],'3. REGISTRACE'!B:G,6,0))))</f>
        <v>-</v>
      </c>
      <c r="J58" s="70"/>
      <c r="K58" s="71"/>
      <c r="L58" s="72"/>
      <c r="M58" s="68" t="str">
        <f>IF(AND(ISBLANK(J58),ISBLANK(K58),ISBLANK(L58)),"-",IF(H58&gt;=MAX(H$40:H58),"ok","chyba!!!"))</f>
        <v>-</v>
      </c>
    </row>
    <row r="59" spans="2:13">
      <c r="B59" s="78" t="str">
        <f t="shared" si="1"/>
        <v xml:space="preserve"> </v>
      </c>
      <c r="C59" s="67"/>
      <c r="D59" s="91" t="str">
        <f>IF(ISBLANK(Tabulka41216[[#This Row],[start. č.]]),"-",IF(ISERROR(VLOOKUP(Tabulka41216[[#This Row],[start. č.]],'3. REGISTRACE'!B:F,2,0)),"start. č. nebylo registrováno!",VLOOKUP(Tabulka41216[[#This Row],[start. č.]],'3. REGISTRACE'!B:F,2,0)))</f>
        <v>-</v>
      </c>
      <c r="E59" s="92" t="str">
        <f>IF(ISBLANK(Tabulka41216[[#This Row],[start. č.]]),"-",IF(ISERROR(VLOOKUP(Tabulka41216[[#This Row],[start. č.]],'3. REGISTRACE'!B:F,3,0)),"-",VLOOKUP(Tabulka41216[[#This Row],[start. č.]],'3. REGISTRACE'!B:F,3,0)))</f>
        <v>-</v>
      </c>
      <c r="F59" s="93" t="str">
        <f>IF(ISBLANK(Tabulka41216[[#This Row],[start. č.]]),"-",IF(Tabulka41216[[#This Row],[příjmení a jméno]]="start. č. nebylo registrováno!","-",IF(VLOOKUP(Tabulka41216[[#This Row],[start. č.]],'3. REGISTRACE'!B:F,4,0)=0,"-",VLOOKUP(Tabulka41216[[#This Row],[start. č.]],'3. REGISTRACE'!B:F,4,0))))</f>
        <v>-</v>
      </c>
      <c r="G59" s="92" t="str">
        <f>IF(ISBLANK(Tabulka41216[[#This Row],[start. č.]]),"-",IF(Tabulka41216[[#This Row],[příjmení a jméno]]="start. č. nebylo registrováno!","-",IF(VLOOKUP(Tabulka41216[[#This Row],[start. č.]],'3. REGISTRACE'!B:F,5,0)=0,"-",VLOOKUP(Tabulka41216[[#This Row],[start. č.]],'3. REGISTRACE'!B:F,5,0))))</f>
        <v>-</v>
      </c>
      <c r="H59" s="80" t="str">
        <f>IF(OR(Tabulka41216[[#This Row],[pořadí]]="DNF",Tabulka41216[[#This Row],[pořadí]]=" "),"-",TIME(Tabulka41216[[#This Row],[hod]],Tabulka41216[[#This Row],[min]],Tabulka41216[[#This Row],[sek]]))</f>
        <v>-</v>
      </c>
      <c r="I59" s="92" t="str">
        <f>IF(ISBLANK(Tabulka41216[[#This Row],[start. č.]]),"-",IF(Tabulka41216[[#This Row],[příjmení a jméno]]="start. č. nebylo registrováno!","-",IF(VLOOKUP(Tabulka41216[[#This Row],[start. č.]],'3. REGISTRACE'!B:G,6,0)=0,"-",VLOOKUP(Tabulka41216[[#This Row],[start. č.]],'3. REGISTRACE'!B:G,6,0))))</f>
        <v>-</v>
      </c>
      <c r="J59" s="70"/>
      <c r="K59" s="71"/>
      <c r="L59" s="72"/>
      <c r="M59" s="68" t="str">
        <f>IF(AND(ISBLANK(J59),ISBLANK(K59),ISBLANK(L59)),"-",IF(H59&gt;=MAX(H$40:H59),"ok","chyba!!!"))</f>
        <v>-</v>
      </c>
    </row>
    <row r="60" spans="2:13">
      <c r="B60" s="78" t="str">
        <f t="shared" si="1"/>
        <v xml:space="preserve"> </v>
      </c>
      <c r="C60" s="67"/>
      <c r="D60" s="91" t="str">
        <f>IF(ISBLANK(Tabulka41216[[#This Row],[start. č.]]),"-",IF(ISERROR(VLOOKUP(Tabulka41216[[#This Row],[start. č.]],'3. REGISTRACE'!B:F,2,0)),"start. č. nebylo registrováno!",VLOOKUP(Tabulka41216[[#This Row],[start. č.]],'3. REGISTRACE'!B:F,2,0)))</f>
        <v>-</v>
      </c>
      <c r="E60" s="92" t="str">
        <f>IF(ISBLANK(Tabulka41216[[#This Row],[start. č.]]),"-",IF(ISERROR(VLOOKUP(Tabulka41216[[#This Row],[start. č.]],'3. REGISTRACE'!B:F,3,0)),"-",VLOOKUP(Tabulka41216[[#This Row],[start. č.]],'3. REGISTRACE'!B:F,3,0)))</f>
        <v>-</v>
      </c>
      <c r="F60" s="93" t="str">
        <f>IF(ISBLANK(Tabulka41216[[#This Row],[start. č.]]),"-",IF(Tabulka41216[[#This Row],[příjmení a jméno]]="start. č. nebylo registrováno!","-",IF(VLOOKUP(Tabulka41216[[#This Row],[start. č.]],'3. REGISTRACE'!B:F,4,0)=0,"-",VLOOKUP(Tabulka41216[[#This Row],[start. č.]],'3. REGISTRACE'!B:F,4,0))))</f>
        <v>-</v>
      </c>
      <c r="G60" s="92" t="str">
        <f>IF(ISBLANK(Tabulka41216[[#This Row],[start. č.]]),"-",IF(Tabulka41216[[#This Row],[příjmení a jméno]]="start. č. nebylo registrováno!","-",IF(VLOOKUP(Tabulka41216[[#This Row],[start. č.]],'3. REGISTRACE'!B:F,5,0)=0,"-",VLOOKUP(Tabulka41216[[#This Row],[start. č.]],'3. REGISTRACE'!B:F,5,0))))</f>
        <v>-</v>
      </c>
      <c r="H60" s="80" t="str">
        <f>IF(OR(Tabulka41216[[#This Row],[pořadí]]="DNF",Tabulka41216[[#This Row],[pořadí]]=" "),"-",TIME(Tabulka41216[[#This Row],[hod]],Tabulka41216[[#This Row],[min]],Tabulka41216[[#This Row],[sek]]))</f>
        <v>-</v>
      </c>
      <c r="I60" s="92" t="str">
        <f>IF(ISBLANK(Tabulka41216[[#This Row],[start. č.]]),"-",IF(Tabulka41216[[#This Row],[příjmení a jméno]]="start. č. nebylo registrováno!","-",IF(VLOOKUP(Tabulka41216[[#This Row],[start. č.]],'3. REGISTRACE'!B:G,6,0)=0,"-",VLOOKUP(Tabulka41216[[#This Row],[start. č.]],'3. REGISTRACE'!B:G,6,0))))</f>
        <v>-</v>
      </c>
      <c r="J60" s="70"/>
      <c r="K60" s="71"/>
      <c r="L60" s="72"/>
      <c r="M60" s="68" t="str">
        <f>IF(AND(ISBLANK(J60),ISBLANK(K60),ISBLANK(L60)),"-",IF(H60&gt;=MAX(H$40:H60),"ok","chyba!!!"))</f>
        <v>-</v>
      </c>
    </row>
    <row r="61" spans="2:13">
      <c r="B61" s="78" t="str">
        <f t="shared" si="1"/>
        <v xml:space="preserve"> </v>
      </c>
      <c r="C61" s="67"/>
      <c r="D61" s="91" t="str">
        <f>IF(ISBLANK(Tabulka41216[[#This Row],[start. č.]]),"-",IF(ISERROR(VLOOKUP(Tabulka41216[[#This Row],[start. č.]],'3. REGISTRACE'!B:F,2,0)),"start. č. nebylo registrováno!",VLOOKUP(Tabulka41216[[#This Row],[start. č.]],'3. REGISTRACE'!B:F,2,0)))</f>
        <v>-</v>
      </c>
      <c r="E61" s="92" t="str">
        <f>IF(ISBLANK(Tabulka41216[[#This Row],[start. č.]]),"-",IF(ISERROR(VLOOKUP(Tabulka41216[[#This Row],[start. č.]],'3. REGISTRACE'!B:F,3,0)),"-",VLOOKUP(Tabulka41216[[#This Row],[start. č.]],'3. REGISTRACE'!B:F,3,0)))</f>
        <v>-</v>
      </c>
      <c r="F61" s="93" t="str">
        <f>IF(ISBLANK(Tabulka41216[[#This Row],[start. č.]]),"-",IF(Tabulka41216[[#This Row],[příjmení a jméno]]="start. č. nebylo registrováno!","-",IF(VLOOKUP(Tabulka41216[[#This Row],[start. č.]],'3. REGISTRACE'!B:F,4,0)=0,"-",VLOOKUP(Tabulka41216[[#This Row],[start. č.]],'3. REGISTRACE'!B:F,4,0))))</f>
        <v>-</v>
      </c>
      <c r="G61" s="92" t="str">
        <f>IF(ISBLANK(Tabulka41216[[#This Row],[start. č.]]),"-",IF(Tabulka41216[[#This Row],[příjmení a jméno]]="start. č. nebylo registrováno!","-",IF(VLOOKUP(Tabulka41216[[#This Row],[start. č.]],'3. REGISTRACE'!B:F,5,0)=0,"-",VLOOKUP(Tabulka41216[[#This Row],[start. č.]],'3. REGISTRACE'!B:F,5,0))))</f>
        <v>-</v>
      </c>
      <c r="H61" s="80" t="str">
        <f>IF(OR(Tabulka41216[[#This Row],[pořadí]]="DNF",Tabulka41216[[#This Row],[pořadí]]=" "),"-",TIME(Tabulka41216[[#This Row],[hod]],Tabulka41216[[#This Row],[min]],Tabulka41216[[#This Row],[sek]]))</f>
        <v>-</v>
      </c>
      <c r="I61" s="92" t="str">
        <f>IF(ISBLANK(Tabulka41216[[#This Row],[start. č.]]),"-",IF(Tabulka41216[[#This Row],[příjmení a jméno]]="start. č. nebylo registrováno!","-",IF(VLOOKUP(Tabulka41216[[#This Row],[start. č.]],'3. REGISTRACE'!B:G,6,0)=0,"-",VLOOKUP(Tabulka41216[[#This Row],[start. č.]],'3. REGISTRACE'!B:G,6,0))))</f>
        <v>-</v>
      </c>
      <c r="J61" s="70"/>
      <c r="K61" s="71"/>
      <c r="L61" s="72"/>
      <c r="M61" s="68" t="str">
        <f>IF(AND(ISBLANK(J61),ISBLANK(K61),ISBLANK(L61)),"-",IF(H61&gt;=MAX(H$40:H61),"ok","chyba!!!"))</f>
        <v>-</v>
      </c>
    </row>
    <row r="62" spans="2:13">
      <c r="B62" s="78" t="str">
        <f t="shared" si="1"/>
        <v xml:space="preserve"> </v>
      </c>
      <c r="C62" s="67"/>
      <c r="D62" s="91" t="str">
        <f>IF(ISBLANK(Tabulka41216[[#This Row],[start. č.]]),"-",IF(ISERROR(VLOOKUP(Tabulka41216[[#This Row],[start. č.]],'3. REGISTRACE'!B:F,2,0)),"start. č. nebylo registrováno!",VLOOKUP(Tabulka41216[[#This Row],[start. č.]],'3. REGISTRACE'!B:F,2,0)))</f>
        <v>-</v>
      </c>
      <c r="E62" s="92" t="str">
        <f>IF(ISBLANK(Tabulka41216[[#This Row],[start. č.]]),"-",IF(ISERROR(VLOOKUP(Tabulka41216[[#This Row],[start. č.]],'3. REGISTRACE'!B:F,3,0)),"-",VLOOKUP(Tabulka41216[[#This Row],[start. č.]],'3. REGISTRACE'!B:F,3,0)))</f>
        <v>-</v>
      </c>
      <c r="F62" s="93" t="str">
        <f>IF(ISBLANK(Tabulka41216[[#This Row],[start. č.]]),"-",IF(Tabulka41216[[#This Row],[příjmení a jméno]]="start. č. nebylo registrováno!","-",IF(VLOOKUP(Tabulka41216[[#This Row],[start. č.]],'3. REGISTRACE'!B:F,4,0)=0,"-",VLOOKUP(Tabulka41216[[#This Row],[start. č.]],'3. REGISTRACE'!B:F,4,0))))</f>
        <v>-</v>
      </c>
      <c r="G62" s="92" t="str">
        <f>IF(ISBLANK(Tabulka41216[[#This Row],[start. č.]]),"-",IF(Tabulka41216[[#This Row],[příjmení a jméno]]="start. č. nebylo registrováno!","-",IF(VLOOKUP(Tabulka41216[[#This Row],[start. č.]],'3. REGISTRACE'!B:F,5,0)=0,"-",VLOOKUP(Tabulka41216[[#This Row],[start. č.]],'3. REGISTRACE'!B:F,5,0))))</f>
        <v>-</v>
      </c>
      <c r="H62" s="80" t="str">
        <f>IF(OR(Tabulka41216[[#This Row],[pořadí]]="DNF",Tabulka41216[[#This Row],[pořadí]]=" "),"-",TIME(Tabulka41216[[#This Row],[hod]],Tabulka41216[[#This Row],[min]],Tabulka41216[[#This Row],[sek]]))</f>
        <v>-</v>
      </c>
      <c r="I62" s="92" t="str">
        <f>IF(ISBLANK(Tabulka41216[[#This Row],[start. č.]]),"-",IF(Tabulka41216[[#This Row],[příjmení a jméno]]="start. č. nebylo registrováno!","-",IF(VLOOKUP(Tabulka41216[[#This Row],[start. č.]],'3. REGISTRACE'!B:G,6,0)=0,"-",VLOOKUP(Tabulka41216[[#This Row],[start. č.]],'3. REGISTRACE'!B:G,6,0))))</f>
        <v>-</v>
      </c>
      <c r="J62" s="70"/>
      <c r="K62" s="71"/>
      <c r="L62" s="72"/>
      <c r="M62" s="68" t="str">
        <f>IF(AND(ISBLANK(J62),ISBLANK(K62),ISBLANK(L62)),"-",IF(H62&gt;=MAX(H$40:H62),"ok","chyba!!!"))</f>
        <v>-</v>
      </c>
    </row>
    <row r="63" spans="2:13">
      <c r="B63" s="78" t="str">
        <f t="shared" si="1"/>
        <v xml:space="preserve"> </v>
      </c>
      <c r="C63" s="67"/>
      <c r="D63" s="91" t="str">
        <f>IF(ISBLANK(Tabulka41216[[#This Row],[start. č.]]),"-",IF(ISERROR(VLOOKUP(Tabulka41216[[#This Row],[start. č.]],'3. REGISTRACE'!B:F,2,0)),"start. č. nebylo registrováno!",VLOOKUP(Tabulka41216[[#This Row],[start. č.]],'3. REGISTRACE'!B:F,2,0)))</f>
        <v>-</v>
      </c>
      <c r="E63" s="92" t="str">
        <f>IF(ISBLANK(Tabulka41216[[#This Row],[start. č.]]),"-",IF(ISERROR(VLOOKUP(Tabulka41216[[#This Row],[start. č.]],'3. REGISTRACE'!B:F,3,0)),"-",VLOOKUP(Tabulka41216[[#This Row],[start. č.]],'3. REGISTRACE'!B:F,3,0)))</f>
        <v>-</v>
      </c>
      <c r="F63" s="93" t="str">
        <f>IF(ISBLANK(Tabulka41216[[#This Row],[start. č.]]),"-",IF(Tabulka41216[[#This Row],[příjmení a jméno]]="start. č. nebylo registrováno!","-",IF(VLOOKUP(Tabulka41216[[#This Row],[start. č.]],'3. REGISTRACE'!B:F,4,0)=0,"-",VLOOKUP(Tabulka41216[[#This Row],[start. č.]],'3. REGISTRACE'!B:F,4,0))))</f>
        <v>-</v>
      </c>
      <c r="G63" s="92" t="str">
        <f>IF(ISBLANK(Tabulka41216[[#This Row],[start. č.]]),"-",IF(Tabulka41216[[#This Row],[příjmení a jméno]]="start. č. nebylo registrováno!","-",IF(VLOOKUP(Tabulka41216[[#This Row],[start. č.]],'3. REGISTRACE'!B:F,5,0)=0,"-",VLOOKUP(Tabulka41216[[#This Row],[start. č.]],'3. REGISTRACE'!B:F,5,0))))</f>
        <v>-</v>
      </c>
      <c r="H63" s="80" t="str">
        <f>IF(OR(Tabulka41216[[#This Row],[pořadí]]="DNF",Tabulka41216[[#This Row],[pořadí]]=" "),"-",TIME(Tabulka41216[[#This Row],[hod]],Tabulka41216[[#This Row],[min]],Tabulka41216[[#This Row],[sek]]))</f>
        <v>-</v>
      </c>
      <c r="I63" s="92" t="str">
        <f>IF(ISBLANK(Tabulka41216[[#This Row],[start. č.]]),"-",IF(Tabulka41216[[#This Row],[příjmení a jméno]]="start. č. nebylo registrováno!","-",IF(VLOOKUP(Tabulka41216[[#This Row],[start. č.]],'3. REGISTRACE'!B:G,6,0)=0,"-",VLOOKUP(Tabulka41216[[#This Row],[start. č.]],'3. REGISTRACE'!B:G,6,0))))</f>
        <v>-</v>
      </c>
      <c r="J63" s="70"/>
      <c r="K63" s="71"/>
      <c r="L63" s="72"/>
      <c r="M63" s="68" t="str">
        <f>IF(AND(ISBLANK(J63),ISBLANK(K63),ISBLANK(L63)),"-",IF(H63&gt;=MAX(H$40:H63),"ok","chyba!!!"))</f>
        <v>-</v>
      </c>
    </row>
    <row r="64" spans="2:13">
      <c r="B64" s="78" t="str">
        <f t="shared" si="1"/>
        <v xml:space="preserve"> </v>
      </c>
      <c r="C64" s="67"/>
      <c r="D64" s="91" t="str">
        <f>IF(ISBLANK(Tabulka41216[[#This Row],[start. č.]]),"-",IF(ISERROR(VLOOKUP(Tabulka41216[[#This Row],[start. č.]],'3. REGISTRACE'!B:F,2,0)),"start. č. nebylo registrováno!",VLOOKUP(Tabulka41216[[#This Row],[start. č.]],'3. REGISTRACE'!B:F,2,0)))</f>
        <v>-</v>
      </c>
      <c r="E64" s="92" t="str">
        <f>IF(ISBLANK(Tabulka41216[[#This Row],[start. č.]]),"-",IF(ISERROR(VLOOKUP(Tabulka41216[[#This Row],[start. č.]],'3. REGISTRACE'!B:F,3,0)),"-",VLOOKUP(Tabulka41216[[#This Row],[start. č.]],'3. REGISTRACE'!B:F,3,0)))</f>
        <v>-</v>
      </c>
      <c r="F64" s="93" t="str">
        <f>IF(ISBLANK(Tabulka41216[[#This Row],[start. č.]]),"-",IF(Tabulka41216[[#This Row],[příjmení a jméno]]="start. č. nebylo registrováno!","-",IF(VLOOKUP(Tabulka41216[[#This Row],[start. č.]],'3. REGISTRACE'!B:F,4,0)=0,"-",VLOOKUP(Tabulka41216[[#This Row],[start. č.]],'3. REGISTRACE'!B:F,4,0))))</f>
        <v>-</v>
      </c>
      <c r="G64" s="92" t="str">
        <f>IF(ISBLANK(Tabulka41216[[#This Row],[start. č.]]),"-",IF(Tabulka41216[[#This Row],[příjmení a jméno]]="start. č. nebylo registrováno!","-",IF(VLOOKUP(Tabulka41216[[#This Row],[start. č.]],'3. REGISTRACE'!B:F,5,0)=0,"-",VLOOKUP(Tabulka41216[[#This Row],[start. č.]],'3. REGISTRACE'!B:F,5,0))))</f>
        <v>-</v>
      </c>
      <c r="H64" s="80" t="str">
        <f>IF(OR(Tabulka41216[[#This Row],[pořadí]]="DNF",Tabulka41216[[#This Row],[pořadí]]=" "),"-",TIME(Tabulka41216[[#This Row],[hod]],Tabulka41216[[#This Row],[min]],Tabulka41216[[#This Row],[sek]]))</f>
        <v>-</v>
      </c>
      <c r="I64" s="92" t="str">
        <f>IF(ISBLANK(Tabulka41216[[#This Row],[start. č.]]),"-",IF(Tabulka41216[[#This Row],[příjmení a jméno]]="start. č. nebylo registrováno!","-",IF(VLOOKUP(Tabulka41216[[#This Row],[start. č.]],'3. REGISTRACE'!B:G,6,0)=0,"-",VLOOKUP(Tabulka41216[[#This Row],[start. č.]],'3. REGISTRACE'!B:G,6,0))))</f>
        <v>-</v>
      </c>
      <c r="J64" s="70"/>
      <c r="K64" s="71"/>
      <c r="L64" s="72"/>
      <c r="M64" s="68" t="str">
        <f>IF(AND(ISBLANK(J64),ISBLANK(K64),ISBLANK(L64)),"-",IF(H64&gt;=MAX(H$40:H64),"ok","chyba!!!"))</f>
        <v>-</v>
      </c>
    </row>
  </sheetData>
  <sheetProtection autoFilter="0"/>
  <mergeCells count="1">
    <mergeCell ref="H3:I3"/>
  </mergeCells>
  <conditionalFormatting sqref="C40:C64 J40:L64 C9:C33 J9:L33">
    <cfRule type="notContainsBlanks" dxfId="108" priority="9">
      <formula>LEN(TRIM(C9))&gt;0</formula>
    </cfRule>
    <cfRule type="containsBlanks" dxfId="107" priority="10">
      <formula>LEN(TRIM(C9))=0</formula>
    </cfRule>
  </conditionalFormatting>
  <conditionalFormatting sqref="D9:D33 D40:D64">
    <cfRule type="containsText" dxfId="106" priority="8" operator="containsText" text="start. č. nebylo registrováno">
      <formula>NOT(ISERROR(SEARCH("start. č. nebylo registrováno",D9)))</formula>
    </cfRule>
  </conditionalFormatting>
  <conditionalFormatting sqref="M9:M33 M40:M64">
    <cfRule type="containsText" dxfId="105" priority="6" operator="containsText" text="chyba">
      <formula>NOT(ISERROR(SEARCH("chyba",M9)))</formula>
    </cfRule>
    <cfRule type="containsText" dxfId="104" priority="7" operator="containsText" text="ok">
      <formula>NOT(ISERROR(SEARCH("ok",M9)))</formula>
    </cfRule>
  </conditionalFormatting>
  <pageMargins left="0" right="0" top="0" bottom="0.39370078740157483" header="0.19685039370078741" footer="0"/>
  <pageSetup paperSize="9" scale="85" fitToHeight="0" orientation="portrait" r:id="rId1"/>
  <headerFooter>
    <oddHeader>&amp;R&amp;G</oddHeader>
  </headerFooter>
  <legacyDrawingHF r:id="rId2"/>
  <picture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12</vt:i4>
      </vt:variant>
    </vt:vector>
  </HeadingPairs>
  <TitlesOfParts>
    <vt:vector size="23" baseType="lpstr">
      <vt:lpstr>návod</vt:lpstr>
      <vt:lpstr>1. Index</vt:lpstr>
      <vt:lpstr>2. Kategorie</vt:lpstr>
      <vt:lpstr>3. REGISTRACE</vt:lpstr>
      <vt:lpstr>Mladší přípr</vt:lpstr>
      <vt:lpstr>Přípravka</vt:lpstr>
      <vt:lpstr>Nejmladší Ž</vt:lpstr>
      <vt:lpstr>Mladší Ž</vt:lpstr>
      <vt:lpstr>Starší Ž</vt:lpstr>
      <vt:lpstr>Mladší D</vt:lpstr>
      <vt:lpstr>Starší D</vt:lpstr>
      <vt:lpstr>'2. Kategorie'!Názvy_tisku</vt:lpstr>
      <vt:lpstr>'1. Index'!Oblast_tisku</vt:lpstr>
      <vt:lpstr>'2. Kategorie'!Oblast_tisku</vt:lpstr>
      <vt:lpstr>'3. REGISTRACE'!Oblast_tisku</vt:lpstr>
      <vt:lpstr>'Mladší D'!Oblast_tisku</vt:lpstr>
      <vt:lpstr>'Mladší přípr'!Oblast_tisku</vt:lpstr>
      <vt:lpstr>'Mladší Ž'!Oblast_tisku</vt:lpstr>
      <vt:lpstr>návod!Oblast_tisku</vt:lpstr>
      <vt:lpstr>'Nejmladší Ž'!Oblast_tisku</vt:lpstr>
      <vt:lpstr>Přípravka!Oblast_tisku</vt:lpstr>
      <vt:lpstr>'Starší D'!Oblast_tisku</vt:lpstr>
      <vt:lpstr>'Starší Ž'!Oblast_tisku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Acer</cp:lastModifiedBy>
  <cp:lastPrinted>2019-08-18T18:59:01Z</cp:lastPrinted>
  <dcterms:created xsi:type="dcterms:W3CDTF">2016-02-10T17:33:16Z</dcterms:created>
  <dcterms:modified xsi:type="dcterms:W3CDTF">2019-08-21T06:26:52Z</dcterms:modified>
</cp:coreProperties>
</file>